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0" windowWidth="25600" windowHeight="14660" tabRatio="858"/>
  </bookViews>
  <sheets>
    <sheet name="GHG Inventory Overview" sheetId="22" r:id="rId1"/>
    <sheet name="ENERGY" sheetId="4" r:id="rId2"/>
    <sheet name="TRANSPORTATION - Fleet" sheetId="11" r:id="rId3"/>
    <sheet name="Summary Sheet" sheetId="16" r:id="rId4"/>
    <sheet name="Supporting Data" sheetId="7" r:id="rId5"/>
  </sheets>
  <externalReferences>
    <externalReference r:id="rId6"/>
  </externalReferences>
  <definedNames>
    <definedName name="AirTravelDistance">#REF!</definedName>
    <definedName name="DisposalProcedures">'[1]Supporting Data'!$A$26:$A$29</definedName>
    <definedName name="FleetVehicle">#REF!</definedName>
    <definedName name="_xlnm.Print_Titles" localSheetId="0">'GHG Inventory Overview'!#REF!</definedName>
    <definedName name="RailSystemType">#REF!</definedName>
    <definedName name="ServicesProvided">'Supporting Data'!#REF!</definedName>
    <definedName name="WaterProduc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6" l="1"/>
  <c r="E17" i="16"/>
  <c r="D17" i="16"/>
  <c r="C17" i="16"/>
  <c r="D12" i="11"/>
  <c r="F23" i="16"/>
  <c r="D28" i="4"/>
  <c r="F15" i="16"/>
  <c r="E23" i="16"/>
  <c r="D20" i="4"/>
  <c r="E15" i="16"/>
  <c r="D23" i="16"/>
  <c r="D16" i="16"/>
  <c r="D13" i="4"/>
  <c r="D15" i="16"/>
  <c r="C23" i="16"/>
  <c r="C16" i="16"/>
  <c r="D6" i="4"/>
  <c r="C15" i="16"/>
  <c r="D5" i="4"/>
  <c r="D27" i="4"/>
  <c r="D21" i="4"/>
  <c r="D19" i="4"/>
  <c r="D14" i="4"/>
  <c r="D12" i="4"/>
  <c r="D7" i="4"/>
  <c r="D24" i="11"/>
  <c r="D23" i="11"/>
  <c r="D22" i="11"/>
  <c r="D21" i="11"/>
  <c r="D20" i="11"/>
  <c r="D19" i="11"/>
  <c r="D18" i="11"/>
  <c r="D17" i="11"/>
  <c r="D16" i="11"/>
  <c r="D15" i="11"/>
  <c r="D14" i="11"/>
  <c r="D13" i="11"/>
  <c r="D11" i="11"/>
  <c r="D10" i="11"/>
  <c r="D9" i="11"/>
  <c r="D8" i="11"/>
  <c r="D7" i="11"/>
  <c r="D6" i="11"/>
  <c r="D5" i="11"/>
  <c r="B234" i="7"/>
  <c r="B233" i="7"/>
  <c r="B232" i="7"/>
  <c r="B211" i="7"/>
  <c r="B210" i="7"/>
  <c r="B204" i="7"/>
  <c r="B203" i="7"/>
  <c r="B202" i="7"/>
  <c r="B200" i="7"/>
  <c r="B197" i="7"/>
  <c r="B196" i="7"/>
  <c r="B194" i="7"/>
  <c r="B193" i="7"/>
  <c r="D27" i="11"/>
  <c r="C27" i="11"/>
  <c r="D26" i="11"/>
  <c r="C26" i="11"/>
  <c r="D25" i="11"/>
  <c r="B32" i="4"/>
  <c r="B31" i="4"/>
  <c r="B30" i="4"/>
  <c r="B52" i="11"/>
  <c r="B51" i="11"/>
  <c r="G18" i="16"/>
  <c r="D18" i="16"/>
  <c r="E18" i="16"/>
  <c r="C18" i="16"/>
  <c r="F18" i="16"/>
</calcChain>
</file>

<file path=xl/sharedStrings.xml><?xml version="1.0" encoding="utf-8"?>
<sst xmlns="http://schemas.openxmlformats.org/spreadsheetml/2006/main" count="421" uniqueCount="261">
  <si>
    <t>FIELD COLOR CODING GUIDE</t>
  </si>
  <si>
    <t xml:space="preserve">Unit </t>
  </si>
  <si>
    <t>DATA USED IN THE CALCULATIONS</t>
  </si>
  <si>
    <t>Greenhouse Gas Emission Factors</t>
  </si>
  <si>
    <t>Propane</t>
  </si>
  <si>
    <t>Field explanations</t>
  </si>
  <si>
    <t>Type of fuel</t>
  </si>
  <si>
    <t>Electricity</t>
  </si>
  <si>
    <t>Natural gas</t>
  </si>
  <si>
    <t>kWh</t>
  </si>
  <si>
    <t>therm</t>
  </si>
  <si>
    <t>gallon</t>
  </si>
  <si>
    <t>Unit 1</t>
  </si>
  <si>
    <t>fields with formulas - do not change</t>
  </si>
  <si>
    <t>permanent data fields - do not change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</si>
  <si>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Emissions Factor</t>
    </r>
  </si>
  <si>
    <r>
      <t>Nitrous Oxide (N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O) Emissions Factor</t>
    </r>
  </si>
  <si>
    <r>
      <t>Methane (CH</t>
    </r>
    <r>
      <rPr>
        <b/>
        <vertAlign val="sub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>) Emissions Factor</t>
    </r>
  </si>
  <si>
    <t xml:space="preserve">Fuel Oil #2 - heating oil </t>
  </si>
  <si>
    <t>Contact Person</t>
  </si>
  <si>
    <t>lb/MWh</t>
  </si>
  <si>
    <t>lb/GWh</t>
  </si>
  <si>
    <t xml:space="preserve">http://www.ghgprotocol.org/calculation-tools/all-tools </t>
  </si>
  <si>
    <r>
      <t>Emissions in kg of CO</t>
    </r>
    <r>
      <rPr>
        <b/>
        <vertAlign val="subscript"/>
        <sz val="11"/>
        <color indexed="9"/>
        <rFont val="Calibri"/>
        <family val="2"/>
      </rPr>
      <t>2</t>
    </r>
  </si>
  <si>
    <t>kg/TJ</t>
  </si>
  <si>
    <t>Quantity of Fuel Consumed/Unit 1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</si>
  <si>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</si>
  <si>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</si>
  <si>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Source: Greenhouse Gas Protocol - Emission Factors from Cross Sector Tools (August-2012)</t>
  </si>
  <si>
    <t xml:space="preserve">http://www.ghgprotocol.org/files/ghgp/tools/Global-Warming-Potential-Values.pdf </t>
  </si>
  <si>
    <t>Source: Greenhouse Gas Protocol - Global Warming Potentials</t>
  </si>
  <si>
    <t>Global Warming Potentials</t>
  </si>
  <si>
    <t>Vehicle Type</t>
  </si>
  <si>
    <t>TOTALS</t>
  </si>
  <si>
    <t>Light-duty Truck</t>
  </si>
  <si>
    <t>Motorcycle</t>
  </si>
  <si>
    <t>Bus</t>
  </si>
  <si>
    <t>Long Haul (&gt; 700 miles)</t>
  </si>
  <si>
    <t>Short Haul (&lt;300 miles)</t>
  </si>
  <si>
    <t>Medium Haul (300-700 miles)</t>
  </si>
  <si>
    <t>Rail System Type</t>
  </si>
  <si>
    <t>Intercity Rail (e.g., Amtrak)</t>
  </si>
  <si>
    <t>Commuter Rail</t>
  </si>
  <si>
    <t>Transit Rail (e.g., Trams and Subways)</t>
  </si>
  <si>
    <t>Vehicle</t>
  </si>
  <si>
    <t>Fuel Used per Year in gallons</t>
  </si>
  <si>
    <t>Gasoline Van, Pickup Truck, or SUV - Year 2005 - Present</t>
  </si>
  <si>
    <t>Gasoline</t>
  </si>
  <si>
    <t>On-road Diesel</t>
  </si>
  <si>
    <t>N/A</t>
  </si>
  <si>
    <t>Walk/Bike</t>
  </si>
  <si>
    <t>GHG EMISSIONS INVENTORY</t>
  </si>
  <si>
    <t>Scope 1</t>
  </si>
  <si>
    <t>Scope 2</t>
  </si>
  <si>
    <t>Type of Waste</t>
  </si>
  <si>
    <t>Source Reduction</t>
  </si>
  <si>
    <t>Recycling</t>
  </si>
  <si>
    <t>Composting</t>
  </si>
  <si>
    <t>Mixed Paper - Office</t>
  </si>
  <si>
    <t>Mixed Recyclables</t>
  </si>
  <si>
    <t>Yard Waste</t>
  </si>
  <si>
    <t>Food Waste</t>
  </si>
  <si>
    <t>Company/Organization Name</t>
  </si>
  <si>
    <t>Telephone</t>
  </si>
  <si>
    <t>Email</t>
  </si>
  <si>
    <t>Address</t>
  </si>
  <si>
    <t xml:space="preserve">ENERGY </t>
  </si>
  <si>
    <t>WASTE</t>
  </si>
  <si>
    <t>REFRIGERATION AND AIR CONDITIONING</t>
  </si>
  <si>
    <t>Road Business Travel GHG Emissions Data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</si>
  <si>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Emission Factor (kg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/passenger-mile)</t>
    </r>
  </si>
  <si>
    <r>
      <t>CH</t>
    </r>
    <r>
      <rPr>
        <b/>
        <vertAlign val="subscript"/>
        <sz val="11"/>
        <color indexed="9"/>
        <rFont val="Calibri"/>
        <family val="2"/>
      </rPr>
      <t>4</t>
    </r>
    <r>
      <rPr>
        <b/>
        <sz val="11"/>
        <color indexed="9"/>
        <rFont val="Calibri"/>
        <family val="2"/>
      </rPr>
      <t xml:space="preserve"> Emission Factor (g CH</t>
    </r>
    <r>
      <rPr>
        <b/>
        <vertAlign val="subscript"/>
        <sz val="11"/>
        <color indexed="9"/>
        <rFont val="Calibri"/>
        <family val="2"/>
      </rPr>
      <t>4</t>
    </r>
    <r>
      <rPr>
        <b/>
        <sz val="11"/>
        <color indexed="9"/>
        <rFont val="Calibri"/>
        <family val="2"/>
      </rPr>
      <t>/passenger-mile)</t>
    </r>
  </si>
  <si>
    <r>
      <t>N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O Emission Factor (g N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O/passenger-mile)</t>
    </r>
  </si>
  <si>
    <t>Source: EPA Climate Leaders - Optional Emissions from Commuting, Business Travel and Product Transport</t>
  </si>
  <si>
    <t>http://www.epa.gov/climateleadership/documents/resources/commute_travel_product.pdf</t>
  </si>
  <si>
    <t>Air Travel GHG Emissions Data</t>
  </si>
  <si>
    <t>Airline Travel Distance</t>
  </si>
  <si>
    <t xml:space="preserve">Source: EPA Climate Leaders, Optional Emissions from Commuting, Business Travel and Product Transport </t>
  </si>
  <si>
    <t>http://www.epa.gov/climateleaders/documents/resources/commute_travel_product.pdf</t>
  </si>
  <si>
    <t>Train Travel GHG Emissions Data</t>
  </si>
  <si>
    <t>Employee Commutation GHG Emissions Data</t>
  </si>
  <si>
    <t>Type of  Employee Commute</t>
  </si>
  <si>
    <t>Light-duty Truck (e.g. pick-up truck)</t>
  </si>
  <si>
    <t>Fleet Fuel Use GHG Emissions Data</t>
  </si>
  <si>
    <t>Fuel Type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</si>
  <si>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Emission Factor (kg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/gallon)</t>
    </r>
  </si>
  <si>
    <t>On-Road Diesel Fuel</t>
  </si>
  <si>
    <t>Source: EPA Climate Leaders, Direct Emissions from Mobile Combustion Sources</t>
  </si>
  <si>
    <t xml:space="preserve">http://www.epa.gov/climateleadership/documents/resources/mobilesource_guidance.pdf </t>
  </si>
  <si>
    <t>Fleet Highway Vehicles GHG Emissions Data</t>
  </si>
  <si>
    <r>
      <t>N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O Emission Factor (g N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O/mile)</t>
    </r>
  </si>
  <si>
    <r>
      <t>CH</t>
    </r>
    <r>
      <rPr>
        <b/>
        <vertAlign val="subscript"/>
        <sz val="11"/>
        <color indexed="9"/>
        <rFont val="Calibri"/>
        <family val="2"/>
      </rPr>
      <t>4</t>
    </r>
    <r>
      <rPr>
        <b/>
        <sz val="11"/>
        <color indexed="9"/>
        <rFont val="Calibri"/>
        <family val="2"/>
      </rPr>
      <t xml:space="preserve"> Emission Factor (g CH</t>
    </r>
    <r>
      <rPr>
        <b/>
        <vertAlign val="subscript"/>
        <sz val="11"/>
        <color indexed="9"/>
        <rFont val="Calibri"/>
        <family val="2"/>
      </rPr>
      <t>4</t>
    </r>
    <r>
      <rPr>
        <b/>
        <sz val="11"/>
        <color indexed="9"/>
        <rFont val="Calibri"/>
        <family val="2"/>
      </rPr>
      <t>/mile)</t>
    </r>
  </si>
  <si>
    <t>Diesel Heavy-Duty Vehicle - Year 1960-1982</t>
  </si>
  <si>
    <t>Diesel Heavy-Duty Vehicle - Year 1983-1995</t>
  </si>
  <si>
    <t>Diesel Heavy-Duty Vehicle - Year 1996-Present</t>
  </si>
  <si>
    <t>Diesel Light Truck - Year 1960-1982</t>
  </si>
  <si>
    <t>Diesel Light Truck - Year 1983-1995</t>
  </si>
  <si>
    <t>Diesel Light Truck - Year 1996-Present</t>
  </si>
  <si>
    <t>Diesel Passenger Car - Year 1960-1982</t>
  </si>
  <si>
    <t>Diesel Passenger Car - Year 1983-1995</t>
  </si>
  <si>
    <t>Diesel Passenger Car - Year 1996-Present</t>
  </si>
  <si>
    <t>Gasoline Heavy-Duty Vehicle - Year 1985-1986</t>
  </si>
  <si>
    <t xml:space="preserve">Gasoline Heavy-Duty Vehicle - Year 1987 </t>
  </si>
  <si>
    <t>Gasoline Heavy-Duty Vehicle - Year 1988-1989</t>
  </si>
  <si>
    <t>Gasoline Heavy-Duty Vehicle - Year 1990-1995</t>
  </si>
  <si>
    <t>Gasoline Heavy-Duty Vehicle - Year 1996</t>
  </si>
  <si>
    <t>Gasoline Heavy-Duty Vehicle - Year 1997</t>
  </si>
  <si>
    <t>Gasoline Heavy-Duty Vehicle - Year 1998</t>
  </si>
  <si>
    <t>Gasoline Heavy-Duty Vehicle - Year 1999</t>
  </si>
  <si>
    <t>Gasoline Heavy-Duty Vehicle - Year 2000</t>
  </si>
  <si>
    <t>Gasoline Heavy-Duty Vehicle - Year 2001</t>
  </si>
  <si>
    <t>Gasoline Heavy-Duty Vehicle - Year 2002</t>
  </si>
  <si>
    <t>Gasoline Heavy-Duty Vehicle - Year 2003</t>
  </si>
  <si>
    <t>Gasoline Heavy-Duty Vehicle - Year 2004</t>
  </si>
  <si>
    <t>Gasoline Heavy-Duty Vehicle - Year 2005-Present</t>
  </si>
  <si>
    <t>Gasoline Passenger Car - Year 1984-1993</t>
  </si>
  <si>
    <t>Gasoline Passenger Car - Year 1994</t>
  </si>
  <si>
    <t>Gasoline Passenger Car - Year 1995</t>
  </si>
  <si>
    <t>Gasoline Passenger Car - Year 1996</t>
  </si>
  <si>
    <t>Gasoline Passenger Car - Year 1997</t>
  </si>
  <si>
    <t>Gasoline Passenger Car - Year 1998</t>
  </si>
  <si>
    <t>Gasoline Passenger Car - Year 1999</t>
  </si>
  <si>
    <t>Gasoline Passenger Car - Year 2000</t>
  </si>
  <si>
    <t>Gasoline Passenger Car - Year 2001</t>
  </si>
  <si>
    <t>Gasoline Passenger Car - Year 2002</t>
  </si>
  <si>
    <t>Gasoline Passenger Car - Year 2003</t>
  </si>
  <si>
    <t>Gasoline Passenger Car - Year 2004</t>
  </si>
  <si>
    <t>Gasoline Passenger Car - Year 2005-Present</t>
  </si>
  <si>
    <t>Gasoline Van, Pickup Truck, or SUV - Year 1987-1993</t>
  </si>
  <si>
    <t>Gasoline Van, Pickup Truck, or SUV - Year 1994</t>
  </si>
  <si>
    <t>Gasoline Van, Pickup Truck, or SUV - Year 1995</t>
  </si>
  <si>
    <t>Gasoline Van, Pickup Truck, or SUV - Year 1996</t>
  </si>
  <si>
    <t>Gasoline Van, Pickup Truck, or SUV - Year 1997</t>
  </si>
  <si>
    <t>Gasoline Van, Pickup Truck, or SUV - Year 1998</t>
  </si>
  <si>
    <t>Gasoline Van, Pickup Truck, or SUV - Year 1999</t>
  </si>
  <si>
    <t>Gasoline Van, Pickup Truck, or SUV - Year 2000</t>
  </si>
  <si>
    <t>Gasoline Van, Pickup Truck, or SUV - Year 2001</t>
  </si>
  <si>
    <t>Gasoline Van, Pickup Truck, or SUV - Year 2002</t>
  </si>
  <si>
    <t>Gasoline Van, Pickup Truck, or SUV - Year 2003</t>
  </si>
  <si>
    <t>Gasoline Van, Pickup Truck, or SUV - Year 2004</t>
  </si>
  <si>
    <r>
      <t>Global Warming Potentials Relative to CO</t>
    </r>
    <r>
      <rPr>
        <b/>
        <vertAlign val="subscript"/>
        <sz val="14"/>
        <color rgb="FF00B050"/>
        <rFont val="Calibri"/>
        <family val="2"/>
      </rPr>
      <t>2</t>
    </r>
  </si>
  <si>
    <t>ENERGY</t>
  </si>
  <si>
    <t>TRANSPORTATION</t>
  </si>
  <si>
    <t>GHG emissions from refrigeration and air-conditioning</t>
  </si>
  <si>
    <t>Gas or Blend</t>
  </si>
  <si>
    <t>GWP</t>
  </si>
  <si>
    <t>Source</t>
  </si>
  <si>
    <t>HFC-23</t>
  </si>
  <si>
    <t>IPCC Second Assessment Report (1995)</t>
  </si>
  <si>
    <t>HFC-32</t>
  </si>
  <si>
    <t>HFC-125</t>
  </si>
  <si>
    <t>HFC-134a</t>
  </si>
  <si>
    <t>HFC-143a</t>
  </si>
  <si>
    <t>HFC-152a</t>
  </si>
  <si>
    <t>HFC-236fa</t>
  </si>
  <si>
    <t>R-401A</t>
  </si>
  <si>
    <t>ASHRAE Standard 34</t>
  </si>
  <si>
    <t>R-401B</t>
  </si>
  <si>
    <t>R-401C</t>
  </si>
  <si>
    <t>R-402A</t>
  </si>
  <si>
    <t>R-402B</t>
  </si>
  <si>
    <t>R-403A</t>
  </si>
  <si>
    <t>R-403B</t>
  </si>
  <si>
    <t>R-404A</t>
  </si>
  <si>
    <t>R-406A</t>
  </si>
  <si>
    <t>R-407A</t>
  </si>
  <si>
    <t>R-407B</t>
  </si>
  <si>
    <t>R-407C</t>
  </si>
  <si>
    <t>R-407D</t>
  </si>
  <si>
    <t>R-407E</t>
  </si>
  <si>
    <t>R-408A</t>
  </si>
  <si>
    <t>R-409A</t>
  </si>
  <si>
    <t>R-409B</t>
  </si>
  <si>
    <t>R-410A</t>
  </si>
  <si>
    <t>R-410B</t>
  </si>
  <si>
    <t>R-411A</t>
  </si>
  <si>
    <t>R-411B</t>
  </si>
  <si>
    <t>R-412A</t>
  </si>
  <si>
    <t>R-413A</t>
  </si>
  <si>
    <t>R-414A</t>
  </si>
  <si>
    <t>R-414B</t>
  </si>
  <si>
    <t>R-415A</t>
  </si>
  <si>
    <t>R-415B</t>
  </si>
  <si>
    <t>R-416A</t>
  </si>
  <si>
    <t>R-417A</t>
  </si>
  <si>
    <t>R-418A</t>
  </si>
  <si>
    <t>R-419A</t>
  </si>
  <si>
    <t>R-420A</t>
  </si>
  <si>
    <t>R-500</t>
  </si>
  <si>
    <t>R-501</t>
  </si>
  <si>
    <t>R-502</t>
  </si>
  <si>
    <t>R-503</t>
  </si>
  <si>
    <t>R-504</t>
  </si>
  <si>
    <t>R-505</t>
  </si>
  <si>
    <t>R-506</t>
  </si>
  <si>
    <t>R-507 or R-507A</t>
  </si>
  <si>
    <t>R-508A</t>
  </si>
  <si>
    <t>R-508B</t>
  </si>
  <si>
    <t>R-509 or R-509A</t>
  </si>
  <si>
    <r>
      <t>PFC-218 (C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</si>
  <si>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t>UNEP OzonAction Programme Chemical Database (Online)</t>
  </si>
  <si>
    <r>
      <t>PFC-116 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</si>
  <si>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PFC-14 (CF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</si>
  <si>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*Source: GHG emissions from refrigeration and air-conditioning, Greenhouse Gas Protocol</t>
  </si>
  <si>
    <t>http://www.ghgprotocol.org/calculation-tools/all-tools</t>
  </si>
  <si>
    <t>SUMMARY SHEET</t>
  </si>
  <si>
    <t xml:space="preserve">Natural Gas </t>
  </si>
  <si>
    <t>Purchased Electricity</t>
  </si>
  <si>
    <t>On-road diesel</t>
  </si>
  <si>
    <t>Mixed Waste</t>
  </si>
  <si>
    <t>Mixed Recycled Paper</t>
  </si>
  <si>
    <t>Mixed Recycling</t>
  </si>
  <si>
    <t>TRANSPORTATION - Fleet</t>
  </si>
  <si>
    <t>Landfilling, National Average</t>
  </si>
  <si>
    <t>Landfilling, No Recovery</t>
  </si>
  <si>
    <t>Landfilling       Flaring</t>
  </si>
  <si>
    <t>Landfilling, Energy Recovery</t>
  </si>
  <si>
    <t>Source: U.S. EPA, Measuring Greenhouse Gas Emissions from Waste, http://www.epa.gov/climatechange/wycd/waste/measureghg.html#balance</t>
  </si>
  <si>
    <r>
      <rPr>
        <b/>
        <sz val="14"/>
        <color rgb="FF00B050"/>
        <rFont val="Calibri"/>
        <family val="2"/>
      </rPr>
      <t>Greenhouse Gas Emission Savings from Waste (metric tons of CO</t>
    </r>
    <r>
      <rPr>
        <b/>
        <vertAlign val="subscript"/>
        <sz val="14"/>
        <color rgb="FF00B050"/>
        <rFont val="Calibri"/>
        <family val="2"/>
      </rPr>
      <t>2</t>
    </r>
    <r>
      <rPr>
        <b/>
        <sz val="14"/>
        <color rgb="FF00B050"/>
        <rFont val="Calibri"/>
        <family val="2"/>
      </rPr>
      <t>e per short ton of material)</t>
    </r>
  </si>
  <si>
    <t>Passenger Car</t>
  </si>
  <si>
    <t>Density</t>
  </si>
  <si>
    <t>Volume-to-Weight Conversions for Recyclable Materials</t>
  </si>
  <si>
    <t>Source: http://www.mass.gov/dep/recycle/approvals/dsconv.pdf</t>
  </si>
  <si>
    <t>1,500 pounds/cubic yard</t>
  </si>
  <si>
    <t>http://www.recyclemaniacs.org/sites/default/files/documents/Volume-weight-conversions.pdf</t>
  </si>
  <si>
    <t>450 pounds/cubic yard</t>
  </si>
  <si>
    <t>HFC-22</t>
  </si>
  <si>
    <t>IPCC/TEAP(2005), as shown in Table 2.14 of Ref 1</t>
  </si>
  <si>
    <t>-</t>
  </si>
  <si>
    <t>TOTAL</t>
  </si>
  <si>
    <t>Energy Industry</t>
  </si>
  <si>
    <t>Manufacturing Industry and Construction</t>
  </si>
  <si>
    <t>Agriculture, Forestry, Fishing, or Fishing Farm</t>
  </si>
  <si>
    <t>Commercial/Institutional Category</t>
  </si>
  <si>
    <t>Industry</t>
  </si>
  <si>
    <t>Sector/Industry*</t>
  </si>
  <si>
    <t>*1 therm = 105.4804 MJ</t>
  </si>
  <si>
    <t>Electricity (NYC/Westchester)</t>
  </si>
  <si>
    <t>kg/liter</t>
  </si>
  <si>
    <t>490 pounds/cubic yard</t>
  </si>
  <si>
    <t>180 pounds/cubic yard</t>
  </si>
  <si>
    <r>
      <t>*  (Please make sure that you select the correct sector/industry as your answer impacts the calculation of 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 emissions from energy.)</t>
    </r>
  </si>
  <si>
    <t>required fields to be filled out by the organization</t>
  </si>
  <si>
    <t>Fuel Oil #2 - heating oil*</t>
  </si>
  <si>
    <t>The fuel oil #2 - heating oil data is in this table for 2011 and 2012.</t>
  </si>
  <si>
    <t>See 2011</t>
  </si>
  <si>
    <t>2011-2012</t>
  </si>
  <si>
    <r>
      <t>Direct Emissions kg of CO</t>
    </r>
    <r>
      <rPr>
        <b/>
        <vertAlign val="subscript"/>
        <sz val="14"/>
        <color rgb="FF00B050"/>
        <rFont val="Calibri"/>
        <family val="2"/>
        <scheme val="minor"/>
      </rPr>
      <t>2</t>
    </r>
    <r>
      <rPr>
        <b/>
        <sz val="14"/>
        <color rgb="FF00B050"/>
        <rFont val="Calibri"/>
        <family val="2"/>
        <scheme val="minor"/>
      </rPr>
      <t>e</t>
    </r>
  </si>
  <si>
    <r>
      <t>Indirect Emissions kg of CO</t>
    </r>
    <r>
      <rPr>
        <b/>
        <vertAlign val="subscript"/>
        <sz val="14"/>
        <color rgb="FF00B050"/>
        <rFont val="Calibri"/>
        <family val="2"/>
        <scheme val="minor"/>
      </rPr>
      <t>2</t>
    </r>
    <r>
      <rPr>
        <b/>
        <sz val="14"/>
        <color rgb="FF00B050"/>
        <rFont val="Calibri"/>
        <family val="2"/>
        <scheme val="minor"/>
      </rPr>
      <t>e</t>
    </r>
  </si>
  <si>
    <t>Fuel Oil #2 - Heating Oil *</t>
  </si>
  <si>
    <t>Fuel Oil #2 - Heating Oil and Fleet data are combined in 2011 including also 2012 data.</t>
  </si>
  <si>
    <t>Copyright Green Team Spirit 2012</t>
  </si>
  <si>
    <t>Dani Glaser</t>
  </si>
  <si>
    <t>14 Westminster Drive</t>
  </si>
  <si>
    <t>Croton on Hudson, NY 10520</t>
  </si>
  <si>
    <t>914-403-5149</t>
  </si>
  <si>
    <t>dani@greenteamspirit.com</t>
  </si>
  <si>
    <t xml:space="preserve">Town of Cortlandt GHG Emissions Inventory - 25x12 </t>
  </si>
  <si>
    <t>GREEN TEAM SPIRIT</t>
  </si>
  <si>
    <t>Fleet* (diesel &amp; gasoline)</t>
  </si>
  <si>
    <t>Town of Cortlandt, NY - local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</si>
</sst>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"/>
    <numFmt numFmtId="165" formatCode="#,##0.000"/>
    <numFmt numFmtId="166" formatCode="#,##0.0000"/>
    <numFmt numFmtId="167" formatCode="0.0000"/>
    <numFmt numFmtId="168" formatCode="#,##0.0"/>
    <numFmt numFmtId="169" formatCode="#,##0.0000000"/>
  </numFmts>
  <fonts count="30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28"/>
      <color indexed="17"/>
      <name val="Calibri"/>
      <family val="2"/>
    </font>
    <font>
      <b/>
      <sz val="14"/>
      <color indexed="17"/>
      <name val="Calibri"/>
      <family val="2"/>
    </font>
    <font>
      <sz val="8"/>
      <name val="Verdana"/>
      <family val="2"/>
    </font>
    <font>
      <b/>
      <sz val="12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28"/>
      <color rgb="FF00B050"/>
      <name val="Calibri"/>
      <family val="2"/>
    </font>
    <font>
      <sz val="11"/>
      <color rgb="FFFFC000"/>
      <name val="Calibri"/>
      <family val="2"/>
      <scheme val="minor"/>
    </font>
    <font>
      <b/>
      <sz val="14"/>
      <color rgb="FF00B050"/>
      <name val="Calibri"/>
      <family val="2"/>
    </font>
    <font>
      <b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28"/>
      <color rgb="FF00B050"/>
      <name val="Calibri"/>
      <family val="2"/>
      <scheme val="minor"/>
    </font>
    <font>
      <b/>
      <i/>
      <sz val="14"/>
      <color rgb="FF00B0F0"/>
      <name val="Calibri"/>
      <family val="2"/>
      <scheme val="minor"/>
    </font>
    <font>
      <b/>
      <vertAlign val="subscript"/>
      <sz val="14"/>
      <color rgb="FF00B050"/>
      <name val="Calibri"/>
      <family val="2"/>
    </font>
    <font>
      <b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28"/>
      <color rgb="FF00B050"/>
      <name val="Calibri"/>
      <family val="2"/>
    </font>
    <font>
      <vertAlign val="subscript"/>
      <sz val="10"/>
      <name val="Arial"/>
      <family val="2"/>
    </font>
    <font>
      <b/>
      <u/>
      <sz val="16"/>
      <color rgb="FF00B050"/>
      <name val="Calibri"/>
      <family val="2"/>
    </font>
    <font>
      <b/>
      <sz val="14"/>
      <color rgb="FF008000"/>
      <name val="Calibri"/>
      <family val="2"/>
    </font>
    <font>
      <sz val="11"/>
      <color rgb="FF000000"/>
      <name val="Calibri"/>
      <family val="2"/>
      <scheme val="minor"/>
    </font>
    <font>
      <b/>
      <vertAlign val="subscript"/>
      <sz val="14"/>
      <color rgb="FF00B05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D17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4" xfId="0" applyFill="1" applyBorder="1"/>
    <xf numFmtId="0" fontId="9" fillId="0" borderId="0" xfId="0" applyFont="1"/>
    <xf numFmtId="0" fontId="0" fillId="6" borderId="4" xfId="0" applyFont="1" applyFill="1" applyBorder="1" applyAlignment="1">
      <alignment horizontal="left" wrapText="1"/>
    </xf>
    <xf numFmtId="0" fontId="0" fillId="6" borderId="6" xfId="0" applyFont="1" applyFill="1" applyBorder="1" applyAlignment="1">
      <alignment horizontal="left" wrapText="1"/>
    </xf>
    <xf numFmtId="0" fontId="11" fillId="0" borderId="0" xfId="0" applyFont="1"/>
    <xf numFmtId="0" fontId="0" fillId="6" borderId="1" xfId="0" applyFont="1" applyFill="1" applyBorder="1" applyAlignment="1">
      <alignment horizontal="center"/>
    </xf>
    <xf numFmtId="0" fontId="14" fillId="0" borderId="0" xfId="1" applyAlignment="1" applyProtection="1"/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 vertical="center" wrapText="1"/>
    </xf>
    <xf numFmtId="0" fontId="0" fillId="6" borderId="6" xfId="0" applyFill="1" applyBorder="1" applyAlignment="1" applyProtection="1">
      <alignment horizontal="left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13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ill="1"/>
    <xf numFmtId="0" fontId="0" fillId="0" borderId="0" xfId="0" applyFill="1" applyBorder="1" applyAlignment="1"/>
    <xf numFmtId="0" fontId="7" fillId="0" borderId="0" xfId="0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left" vertical="center" wrapText="1"/>
    </xf>
    <xf numFmtId="4" fontId="0" fillId="6" borderId="1" xfId="0" applyNumberFormat="1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right" wrapText="1"/>
    </xf>
    <xf numFmtId="0" fontId="0" fillId="6" borderId="8" xfId="0" applyFont="1" applyFill="1" applyBorder="1" applyAlignment="1">
      <alignment horizontal="right" wrapText="1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3" fontId="20" fillId="7" borderId="1" xfId="0" applyNumberFormat="1" applyFont="1" applyFill="1" applyBorder="1" applyAlignment="1" applyProtection="1">
      <alignment horizontal="center" vertical="center" wrapText="1"/>
    </xf>
    <xf numFmtId="165" fontId="0" fillId="8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left" vertical="center" wrapText="1"/>
    </xf>
    <xf numFmtId="0" fontId="12" fillId="5" borderId="1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20" fillId="7" borderId="10" xfId="0" applyFont="1" applyFill="1" applyBorder="1" applyAlignment="1" applyProtection="1">
      <alignment horizontal="left" vertical="center" wrapText="1"/>
    </xf>
    <xf numFmtId="3" fontId="20" fillId="7" borderId="10" xfId="0" applyNumberFormat="1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left" vertical="center" wrapText="1"/>
    </xf>
    <xf numFmtId="0" fontId="20" fillId="7" borderId="18" xfId="0" applyFont="1" applyFill="1" applyBorder="1" applyAlignment="1" applyProtection="1">
      <alignment horizontal="left" vertical="center" wrapText="1"/>
    </xf>
    <xf numFmtId="3" fontId="20" fillId="7" borderId="18" xfId="0" applyNumberFormat="1" applyFont="1" applyFill="1" applyBorder="1" applyAlignment="1" applyProtection="1">
      <alignment horizontal="center" vertical="center" wrapText="1"/>
    </xf>
    <xf numFmtId="165" fontId="0" fillId="8" borderId="18" xfId="0" applyNumberFormat="1" applyFill="1" applyBorder="1" applyAlignment="1" applyProtection="1">
      <alignment horizontal="center" vertical="center" wrapText="1"/>
      <protection locked="0"/>
    </xf>
    <xf numFmtId="3" fontId="20" fillId="9" borderId="7" xfId="0" applyNumberFormat="1" applyFont="1" applyFill="1" applyBorder="1" applyAlignment="1" applyProtection="1">
      <alignment horizontal="center" vertical="center"/>
      <protection locked="0"/>
    </xf>
    <xf numFmtId="165" fontId="20" fillId="9" borderId="7" xfId="0" applyNumberFormat="1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0" fillId="6" borderId="1" xfId="0" quotePrefix="1" applyFill="1" applyBorder="1" applyAlignment="1">
      <alignment vertical="top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0" fillId="6" borderId="7" xfId="0" quotePrefix="1" applyFill="1" applyBorder="1" applyAlignment="1">
      <alignment vertical="top"/>
    </xf>
    <xf numFmtId="0" fontId="0" fillId="6" borderId="1" xfId="0" applyFill="1" applyBorder="1" applyAlignment="1" applyProtection="1">
      <alignment horizontal="left" vertical="center" wrapText="1"/>
    </xf>
    <xf numFmtId="4" fontId="15" fillId="9" borderId="12" xfId="0" applyNumberFormat="1" applyFont="1" applyFill="1" applyBorder="1" applyAlignment="1">
      <alignment horizontal="center"/>
    </xf>
    <xf numFmtId="4" fontId="15" fillId="9" borderId="3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2" fillId="5" borderId="1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wrapText="1"/>
    </xf>
    <xf numFmtId="0" fontId="0" fillId="6" borderId="1" xfId="0" applyFon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left" wrapText="1"/>
    </xf>
    <xf numFmtId="0" fontId="0" fillId="6" borderId="7" xfId="0" applyFont="1" applyFill="1" applyBorder="1" applyAlignment="1">
      <alignment horizontal="center" vertical="center" wrapText="1"/>
    </xf>
    <xf numFmtId="166" fontId="0" fillId="6" borderId="7" xfId="0" applyNumberFormat="1" applyFill="1" applyBorder="1" applyAlignment="1">
      <alignment horizontal="center" vertical="center" wrapText="1"/>
    </xf>
    <xf numFmtId="166" fontId="0" fillId="6" borderId="8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7" fontId="0" fillId="6" borderId="1" xfId="0" applyNumberFormat="1" applyFill="1" applyBorder="1" applyAlignment="1">
      <alignment horizontal="center" vertical="center" wrapText="1"/>
    </xf>
    <xf numFmtId="167" fontId="0" fillId="6" borderId="7" xfId="0" applyNumberForma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0" xfId="0" applyFill="1" applyBorder="1"/>
    <xf numFmtId="0" fontId="14" fillId="0" borderId="0" xfId="1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66" fontId="0" fillId="6" borderId="1" xfId="0" applyNumberFormat="1" applyFont="1" applyFill="1" applyBorder="1" applyAlignment="1">
      <alignment horizontal="center" wrapText="1"/>
    </xf>
    <xf numFmtId="166" fontId="0" fillId="6" borderId="5" xfId="0" applyNumberFormat="1" applyFont="1" applyFill="1" applyBorder="1" applyAlignment="1">
      <alignment horizontal="center" wrapText="1"/>
    </xf>
    <xf numFmtId="166" fontId="0" fillId="6" borderId="1" xfId="0" applyNumberFormat="1" applyFill="1" applyBorder="1" applyAlignment="1">
      <alignment horizontal="center" wrapText="1"/>
    </xf>
    <xf numFmtId="166" fontId="0" fillId="6" borderId="5" xfId="0" applyNumberFormat="1" applyFill="1" applyBorder="1" applyAlignment="1">
      <alignment horizontal="center" wrapText="1"/>
    </xf>
    <xf numFmtId="166" fontId="0" fillId="6" borderId="1" xfId="0" applyNumberFormat="1" applyFill="1" applyBorder="1" applyAlignment="1">
      <alignment horizontal="center" vertical="center" wrapText="1"/>
    </xf>
    <xf numFmtId="166" fontId="0" fillId="6" borderId="5" xfId="0" applyNumberFormat="1" applyFill="1" applyBorder="1" applyAlignment="1">
      <alignment horizontal="center" vertical="center" wrapText="1"/>
    </xf>
    <xf numFmtId="166" fontId="0" fillId="6" borderId="7" xfId="0" applyNumberFormat="1" applyFill="1" applyBorder="1" applyAlignment="1">
      <alignment horizontal="center" wrapText="1"/>
    </xf>
    <xf numFmtId="166" fontId="0" fillId="6" borderId="8" xfId="0" applyNumberFormat="1" applyFill="1" applyBorder="1" applyAlignment="1">
      <alignment horizontal="center" wrapText="1"/>
    </xf>
    <xf numFmtId="4" fontId="0" fillId="6" borderId="5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4" fontId="0" fillId="6" borderId="8" xfId="0" applyNumberForma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4" fontId="0" fillId="4" borderId="5" xfId="0" applyNumberFormat="1" applyFill="1" applyBorder="1" applyAlignment="1" applyProtection="1">
      <alignment horizontal="center"/>
      <protection locked="0"/>
    </xf>
    <xf numFmtId="4" fontId="0" fillId="4" borderId="8" xfId="0" applyNumberFormat="1" applyFill="1" applyBorder="1" applyAlignment="1" applyProtection="1">
      <alignment horizontal="center"/>
      <protection locked="0"/>
    </xf>
    <xf numFmtId="0" fontId="22" fillId="0" borderId="0" xfId="0" applyFont="1"/>
    <xf numFmtId="0" fontId="0" fillId="6" borderId="1" xfId="0" applyFont="1" applyFill="1" applyBorder="1" applyAlignment="1">
      <alignment horizontal="center" wrapText="1"/>
    </xf>
    <xf numFmtId="0" fontId="0" fillId="6" borderId="5" xfId="0" applyFont="1" applyFill="1" applyBorder="1" applyAlignment="1">
      <alignment horizontal="center" wrapText="1"/>
    </xf>
    <xf numFmtId="0" fontId="0" fillId="6" borderId="7" xfId="0" applyFont="1" applyFill="1" applyBorder="1" applyAlignment="1">
      <alignment horizontal="center" wrapText="1"/>
    </xf>
    <xf numFmtId="0" fontId="0" fillId="6" borderId="8" xfId="0" applyFont="1" applyFill="1" applyBorder="1" applyAlignment="1">
      <alignment horizontal="center" wrapText="1"/>
    </xf>
    <xf numFmtId="0" fontId="24" fillId="0" borderId="0" xfId="0" applyFont="1"/>
    <xf numFmtId="0" fontId="25" fillId="0" borderId="0" xfId="0" applyFont="1"/>
    <xf numFmtId="0" fontId="12" fillId="5" borderId="16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0" borderId="22" xfId="0" applyFill="1" applyBorder="1" applyAlignment="1"/>
    <xf numFmtId="4" fontId="0" fillId="4" borderId="1" xfId="0" applyNumberFormat="1" applyFill="1" applyBorder="1" applyAlignment="1" applyProtection="1">
      <alignment horizontal="center" vertical="center" wrapText="1"/>
    </xf>
    <xf numFmtId="164" fontId="0" fillId="6" borderId="1" xfId="0" applyNumberFormat="1" applyFont="1" applyFill="1" applyBorder="1" applyAlignment="1" applyProtection="1">
      <alignment horizontal="left" vertical="center"/>
      <protection locked="0"/>
    </xf>
    <xf numFmtId="0" fontId="10" fillId="6" borderId="6" xfId="0" applyFont="1" applyFill="1" applyBorder="1"/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3" fontId="20" fillId="9" borderId="1" xfId="0" applyNumberFormat="1" applyFont="1" applyFill="1" applyBorder="1" applyAlignment="1" applyProtection="1">
      <alignment horizontal="center" vertical="center"/>
      <protection locked="0"/>
    </xf>
    <xf numFmtId="165" fontId="20" fillId="9" borderId="1" xfId="0" applyNumberFormat="1" applyFont="1" applyFill="1" applyBorder="1" applyAlignment="1" applyProtection="1">
      <alignment horizontal="center" vertical="center"/>
      <protection locked="0"/>
    </xf>
    <xf numFmtId="165" fontId="15" fillId="9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4" fontId="0" fillId="0" borderId="0" xfId="0" applyNumberFormat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12" fillId="5" borderId="6" xfId="0" applyFont="1" applyFill="1" applyBorder="1" applyAlignment="1">
      <alignment horizontal="left" vertical="center" wrapText="1"/>
    </xf>
    <xf numFmtId="0" fontId="0" fillId="7" borderId="8" xfId="0" applyFill="1" applyBorder="1" applyAlignment="1">
      <alignment vertical="center"/>
    </xf>
    <xf numFmtId="0" fontId="0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6" borderId="1" xfId="0" applyNumberFormat="1" applyFont="1" applyFill="1" applyBorder="1" applyAlignment="1">
      <alignment horizontal="center" wrapText="1"/>
    </xf>
    <xf numFmtId="168" fontId="0" fillId="6" borderId="1" xfId="0" applyNumberFormat="1" applyFont="1" applyFill="1" applyBorder="1" applyAlignment="1">
      <alignment horizontal="center" wrapText="1"/>
    </xf>
    <xf numFmtId="3" fontId="0" fillId="6" borderId="7" xfId="0" applyNumberFormat="1" applyFont="1" applyFill="1" applyBorder="1" applyAlignment="1">
      <alignment horizontal="center" wrapText="1"/>
    </xf>
    <xf numFmtId="168" fontId="0" fillId="6" borderId="7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/>
    <xf numFmtId="4" fontId="0" fillId="0" borderId="0" xfId="0" applyNumberForma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6" borderId="20" xfId="0" applyFill="1" applyBorder="1" applyAlignment="1" applyProtection="1">
      <protection locked="0"/>
    </xf>
    <xf numFmtId="0" fontId="0" fillId="6" borderId="23" xfId="0" applyFill="1" applyBorder="1" applyAlignment="1"/>
    <xf numFmtId="0" fontId="0" fillId="6" borderId="26" xfId="0" applyFill="1" applyBorder="1" applyAlignment="1" applyProtection="1">
      <protection locked="0"/>
    </xf>
    <xf numFmtId="0" fontId="0" fillId="6" borderId="27" xfId="0" applyFill="1" applyBorder="1" applyAlignment="1"/>
    <xf numFmtId="0" fontId="0" fillId="6" borderId="1" xfId="0" applyFill="1" applyBorder="1" applyAlignment="1">
      <alignment horizontal="center"/>
    </xf>
    <xf numFmtId="169" fontId="0" fillId="6" borderId="1" xfId="0" applyNumberFormat="1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 vertical="center" wrapText="1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4" fontId="0" fillId="8" borderId="1" xfId="0" applyNumberFormat="1" applyFill="1" applyBorder="1" applyAlignment="1">
      <alignment horizontal="center"/>
    </xf>
    <xf numFmtId="4" fontId="0" fillId="8" borderId="5" xfId="0" applyNumberFormat="1" applyFill="1" applyBorder="1" applyAlignment="1">
      <alignment horizontal="center"/>
    </xf>
    <xf numFmtId="4" fontId="0" fillId="8" borderId="7" xfId="0" applyNumberFormat="1" applyFill="1" applyBorder="1" applyAlignment="1">
      <alignment horizontal="center"/>
    </xf>
    <xf numFmtId="4" fontId="0" fillId="8" borderId="8" xfId="0" applyNumberForma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9" borderId="21" xfId="0" applyFill="1" applyBorder="1"/>
    <xf numFmtId="0" fontId="0" fillId="2" borderId="9" xfId="0" applyFill="1" applyBorder="1"/>
    <xf numFmtId="0" fontId="15" fillId="0" borderId="1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</xf>
    <xf numFmtId="165" fontId="0" fillId="4" borderId="5" xfId="0" applyNumberFormat="1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>
      <alignment horizontal="left" vertical="center" wrapText="1"/>
    </xf>
    <xf numFmtId="165" fontId="0" fillId="4" borderId="8" xfId="0" applyNumberFormat="1" applyFont="1" applyFill="1" applyBorder="1" applyAlignment="1" applyProtection="1">
      <alignment horizontal="center" vertical="center"/>
    </xf>
    <xf numFmtId="4" fontId="0" fillId="4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/>
    </xf>
    <xf numFmtId="0" fontId="15" fillId="0" borderId="0" xfId="0" applyFont="1"/>
    <xf numFmtId="0" fontId="2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5" fillId="9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5" fillId="9" borderId="4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5" fillId="9" borderId="6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5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/>
    <xf numFmtId="0" fontId="15" fillId="9" borderId="2" xfId="0" applyFont="1" applyFill="1" applyBorder="1" applyAlignment="1"/>
    <xf numFmtId="0" fontId="0" fillId="9" borderId="12" xfId="0" applyFill="1" applyBorder="1" applyAlignment="1"/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left" wrapText="1"/>
    </xf>
    <xf numFmtId="0" fontId="1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</cellXfs>
  <cellStyles count="4">
    <cellStyle name="_x0010_“+ˆÉ•?pý¤" xfId="2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175"/>
      <color rgb="FF000000"/>
      <color rgb="FF00F26D"/>
      <color rgb="FFFAF0B4"/>
      <color rgb="FFFFE6B3"/>
      <color rgb="FFFFFF99"/>
      <color rgb="FF33CCCC"/>
      <color rgb="FF3C6494"/>
      <color rgb="FFCC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baseline="0">
                <a:solidFill>
                  <a:srgbClr val="00B05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kern="1200" baseline="0">
                <a:solidFill>
                  <a:srgbClr val="00B050"/>
                </a:solidFill>
                <a:latin typeface="Calibri"/>
                <a:ea typeface="Calibri"/>
                <a:cs typeface="Calibri"/>
              </a:rPr>
              <a:t>Scope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Sheet'!$B$15</c:f>
              <c:strCache>
                <c:ptCount val="1"/>
                <c:pt idx="0">
                  <c:v>Natural Gas </c:v>
                </c:pt>
              </c:strCache>
            </c:strRef>
          </c:tx>
          <c:invertIfNegative val="0"/>
          <c:cat>
            <c:numRef>
              <c:f>'Summary Sheet'!$C$14:$G$14</c:f>
              <c:numCache>
                <c:formatCode>General</c:formatCode>
                <c:ptCount val="5"/>
                <c:pt idx="0">
                  <c:v>2008.0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'Summary Sheet'!$C$15:$G$15</c:f>
              <c:numCache>
                <c:formatCode>#,##0.00</c:formatCode>
                <c:ptCount val="5"/>
                <c:pt idx="0">
                  <c:v>166369.1191206</c:v>
                </c:pt>
                <c:pt idx="1">
                  <c:v>153356.64560304</c:v>
                </c:pt>
                <c:pt idx="2">
                  <c:v>189648.36915156</c:v>
                </c:pt>
                <c:pt idx="3">
                  <c:v>125503.20638196</c:v>
                </c:pt>
              </c:numCache>
            </c:numRef>
          </c:val>
        </c:ser>
        <c:ser>
          <c:idx val="1"/>
          <c:order val="1"/>
          <c:tx>
            <c:strRef>
              <c:f>'Summary Sheet'!$B$16</c:f>
              <c:strCache>
                <c:ptCount val="1"/>
                <c:pt idx="0">
                  <c:v>Fuel Oil #2 - Heating Oil *</c:v>
                </c:pt>
              </c:strCache>
            </c:strRef>
          </c:tx>
          <c:invertIfNegative val="0"/>
          <c:cat>
            <c:numRef>
              <c:f>'Summary Sheet'!$C$14:$G$14</c:f>
              <c:numCache>
                <c:formatCode>General</c:formatCode>
                <c:ptCount val="5"/>
                <c:pt idx="0">
                  <c:v>2008.0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'Summary Sheet'!$C$16:$G$16</c:f>
              <c:numCache>
                <c:formatCode>#,##0.00</c:formatCode>
                <c:ptCount val="5"/>
                <c:pt idx="0">
                  <c:v>298234.3540075099</c:v>
                </c:pt>
                <c:pt idx="1">
                  <c:v>281071.3904360763</c:v>
                </c:pt>
                <c:pt idx="2">
                  <c:v>262277.2361119856</c:v>
                </c:pt>
                <c:pt idx="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'Summary Sheet'!$B$17</c:f>
              <c:strCache>
                <c:ptCount val="1"/>
                <c:pt idx="0">
                  <c:v>Fleet* (diesel &amp; gasoline)</c:v>
                </c:pt>
              </c:strCache>
            </c:strRef>
          </c:tx>
          <c:invertIfNegative val="0"/>
          <c:cat>
            <c:numRef>
              <c:f>'Summary Sheet'!$C$14:$G$14</c:f>
              <c:numCache>
                <c:formatCode>General</c:formatCode>
                <c:ptCount val="5"/>
                <c:pt idx="0">
                  <c:v>2008.0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'Summary Sheet'!$C$17:$G$17</c:f>
              <c:numCache>
                <c:formatCode>#,##0.00</c:formatCode>
                <c:ptCount val="5"/>
                <c:pt idx="0">
                  <c:v>1.29800207E6</c:v>
                </c:pt>
                <c:pt idx="1">
                  <c:v>1.29962955E6</c:v>
                </c:pt>
                <c:pt idx="2">
                  <c:v>997730.4200000001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0806344"/>
        <c:axId val="2090809352"/>
      </c:barChart>
      <c:catAx>
        <c:axId val="209080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809352"/>
        <c:crosses val="autoZero"/>
        <c:auto val="1"/>
        <c:lblAlgn val="ctr"/>
        <c:lblOffset val="100"/>
        <c:noMultiLvlLbl val="0"/>
      </c:catAx>
      <c:valAx>
        <c:axId val="209080935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90806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  <a:ln w="25400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baseline="0">
                <a:solidFill>
                  <a:srgbClr val="00B05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kern="1200" baseline="0">
                <a:solidFill>
                  <a:srgbClr val="00B050"/>
                </a:solidFill>
                <a:latin typeface="Calibri"/>
                <a:ea typeface="Calibri"/>
                <a:cs typeface="Calibri"/>
              </a:rPr>
              <a:t>Scope 2 - Purchased Electricity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Sheet'!$B$23</c:f>
              <c:strCache>
                <c:ptCount val="1"/>
                <c:pt idx="0">
                  <c:v>Purchased Electricity</c:v>
                </c:pt>
              </c:strCache>
            </c:strRef>
          </c:tx>
          <c:invertIfNegative val="0"/>
          <c:cat>
            <c:numRef>
              <c:f>'Summary Sheet'!$C$22:$G$22</c:f>
              <c:numCache>
                <c:formatCode>General</c:formatCode>
                <c:ptCount val="5"/>
                <c:pt idx="0">
                  <c:v>2008.0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</c:numCache>
            </c:numRef>
          </c:cat>
          <c:val>
            <c:numRef>
              <c:f>'Summary Sheet'!$C$23:$G$23</c:f>
              <c:numCache>
                <c:formatCode>#,##0.00</c:formatCode>
                <c:ptCount val="5"/>
                <c:pt idx="0">
                  <c:v>150740.693497488</c:v>
                </c:pt>
                <c:pt idx="1">
                  <c:v>146845.4232358603</c:v>
                </c:pt>
                <c:pt idx="2">
                  <c:v>132957.6127872</c:v>
                </c:pt>
                <c:pt idx="3">
                  <c:v>116936.2204463424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369864"/>
        <c:axId val="2093220200"/>
      </c:barChart>
      <c:catAx>
        <c:axId val="209336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220200"/>
        <c:crosses val="autoZero"/>
        <c:auto val="1"/>
        <c:lblAlgn val="ctr"/>
        <c:lblOffset val="100"/>
        <c:noMultiLvlLbl val="0"/>
      </c:catAx>
      <c:valAx>
        <c:axId val="20932202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93369864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  <a:ln w="2540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76200</xdr:rowOff>
    </xdr:from>
    <xdr:to>
      <xdr:col>1</xdr:col>
      <xdr:colOff>2520696</xdr:colOff>
      <xdr:row>2</xdr:row>
      <xdr:rowOff>368300</xdr:rowOff>
    </xdr:to>
    <xdr:pic>
      <xdr:nvPicPr>
        <xdr:cNvPr id="6" name="Picture 5" descr="gts_sig_poster for soc m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76200"/>
          <a:ext cx="1682496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106680</xdr:rowOff>
    </xdr:from>
    <xdr:to>
      <xdr:col>7</xdr:col>
      <xdr:colOff>0</xdr:colOff>
      <xdr:row>7</xdr:row>
      <xdr:rowOff>434340</xdr:rowOff>
    </xdr:to>
    <xdr:sp macro="" textlink="">
      <xdr:nvSpPr>
        <xdr:cNvPr id="2" name="TextBox 1"/>
        <xdr:cNvSpPr txBox="1"/>
      </xdr:nvSpPr>
      <xdr:spPr>
        <a:xfrm>
          <a:off x="0" y="1226820"/>
          <a:ext cx="7665720" cy="2651760"/>
        </a:xfrm>
        <a:prstGeom prst="rect">
          <a:avLst/>
        </a:prstGeom>
        <a:solidFill>
          <a:schemeClr val="lt1"/>
        </a:solidFill>
        <a:ln w="254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 GHG emissions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emissions from sources that are owned or controlled by the reporting entity.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Indirect GHG emissions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emissions that are a consequence of the activities of the reporting entity, but occur at sources owned or controlled by another entity.</a:t>
          </a:r>
        </a:p>
        <a:p>
          <a:pPr>
            <a:lnSpc>
              <a:spcPts val="1100"/>
            </a:lnSpc>
          </a:pPr>
          <a:endParaRPr lang="en-US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Scope 1: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direct GHG emissions.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Scope 2: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Indirect GHG emissions from consumption of purchased electricity, heat or steam.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Scope 3: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Other indirect emissions, such as the extraction and production of purchased materials and fuels, transport-related activities in vehicles not owned or controlled by the reporting entity, electricity-related activities (e.g. T&amp;D losses) not covered in Scope 2, outsourced activities, waste disposal, etc.</a:t>
          </a:r>
        </a:p>
        <a:p>
          <a:pPr>
            <a:lnSpc>
              <a:spcPts val="1100"/>
            </a:lnSpc>
          </a:pPr>
          <a:endParaRPr lang="en-US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Source: GHG Protocol, </a:t>
          </a:r>
          <a:r>
            <a:rPr lang="en-US">
              <a:hlinkClick xmlns:r="http://schemas.openxmlformats.org/officeDocument/2006/relationships" r:id=""/>
            </a:rPr>
            <a:t>http://www.ghgprotocol.org/calculation-tools/faq#directindirect</a:t>
          </a:r>
          <a:endParaRPr lang="en-US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426720</xdr:colOff>
      <xdr:row>26</xdr:row>
      <xdr:rowOff>7620</xdr:rowOff>
    </xdr:from>
    <xdr:to>
      <xdr:col>2</xdr:col>
      <xdr:colOff>769620</xdr:colOff>
      <xdr:row>42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83820</xdr:colOff>
      <xdr:row>26</xdr:row>
      <xdr:rowOff>22860</xdr:rowOff>
    </xdr:from>
    <xdr:to>
      <xdr:col>6</xdr:col>
      <xdr:colOff>937260</xdr:colOff>
      <xdr:row>42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ka/Documents/Green%20Team%20Spirit/Modules/Final%20Tools/Waste%20Module%20Tool%20-%20February,%202012%20-%20D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 Color Coding Guide"/>
      <sheetName val="Waste Information"/>
      <sheetName val="Cost of Waste Removal"/>
      <sheetName val="Purchasing Records"/>
      <sheetName val="Waste Audit"/>
      <sheetName val="Waste Impact"/>
      <sheetName val="Periodic Analysis"/>
      <sheetName val="Green Team Action Sheet"/>
      <sheetName val="Waste Pledge Card"/>
      <sheetName val="Suppor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A26" t="str">
            <v>Recycle</v>
          </cell>
        </row>
        <row r="27">
          <cell r="A27" t="str">
            <v>Landfill</v>
          </cell>
        </row>
        <row r="28">
          <cell r="A28" t="str">
            <v>Compost</v>
          </cell>
        </row>
        <row r="29">
          <cell r="A29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@greenteamspirit.com" TargetMode="Externa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pa.gov/climateleaders/documents/resources/commute_travel_product.pdf" TargetMode="External"/><Relationship Id="rId4" Type="http://schemas.openxmlformats.org/officeDocument/2006/relationships/hyperlink" Target="http://www.epa.gov/climateleadership/documents/resources/mobilesource_guidance.pdf" TargetMode="External"/><Relationship Id="rId5" Type="http://schemas.openxmlformats.org/officeDocument/2006/relationships/hyperlink" Target="http://www.ghgprotocol.org/calculation-tools/all-tools" TargetMode="External"/><Relationship Id="rId6" Type="http://schemas.openxmlformats.org/officeDocument/2006/relationships/hyperlink" Target="http://www.ghgprotocol.org/files/ghgp/tools/Global-Warming-Potential-Values.pdf" TargetMode="External"/><Relationship Id="rId7" Type="http://schemas.openxmlformats.org/officeDocument/2006/relationships/hyperlink" Target="http://www.recyclemaniacs.org/sites/default/files/documents/Volume-weight-conversions.pdf" TargetMode="External"/><Relationship Id="rId8" Type="http://schemas.openxmlformats.org/officeDocument/2006/relationships/hyperlink" Target="http://www.ghgprotocol.org/calculation-tools/all-tools" TargetMode="External"/><Relationship Id="rId1" Type="http://schemas.openxmlformats.org/officeDocument/2006/relationships/hyperlink" Target="http://www.epa.gov/climateleaders/documents/resources/commute_travel_product.pdf" TargetMode="External"/><Relationship Id="rId2" Type="http://schemas.openxmlformats.org/officeDocument/2006/relationships/hyperlink" Target="http://www.epa.gov/climateleaders/documents/resources/commute_travel_produ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A7" sqref="A7"/>
    </sheetView>
  </sheetViews>
  <sheetFormatPr baseColWidth="10" defaultColWidth="8.83203125" defaultRowHeight="14" x14ac:dyDescent="0"/>
  <cols>
    <col min="1" max="1" width="21.5" customWidth="1"/>
    <col min="2" max="2" width="42.1640625" customWidth="1"/>
    <col min="3" max="3" width="57.5" customWidth="1"/>
    <col min="4" max="4" width="23" customWidth="1"/>
  </cols>
  <sheetData>
    <row r="1" spans="1:4" ht="23.5" customHeight="1">
      <c r="A1" s="22"/>
    </row>
    <row r="2" spans="1:4">
      <c r="A2" s="173"/>
      <c r="B2" s="174"/>
      <c r="C2" s="174"/>
      <c r="D2" s="175"/>
    </row>
    <row r="3" spans="1:4" ht="89" customHeight="1">
      <c r="A3" s="22" t="s">
        <v>257</v>
      </c>
      <c r="B3" s="174"/>
      <c r="C3" s="174"/>
      <c r="D3" s="175"/>
    </row>
    <row r="4" spans="1:4">
      <c r="A4" s="173"/>
      <c r="B4" s="174"/>
      <c r="C4" s="174"/>
      <c r="D4" s="175"/>
    </row>
    <row r="5" spans="1:4">
      <c r="A5" s="173"/>
      <c r="B5" s="174"/>
      <c r="C5" s="174"/>
      <c r="D5" s="175"/>
    </row>
    <row r="6" spans="1:4" ht="18">
      <c r="A6" s="33" t="s">
        <v>260</v>
      </c>
    </row>
    <row r="7" spans="1:4" ht="14.5" customHeight="1" thickBot="1">
      <c r="A7" s="22"/>
    </row>
    <row r="8" spans="1:4" ht="28">
      <c r="A8" s="64" t="s">
        <v>62</v>
      </c>
      <c r="B8" s="141"/>
    </row>
    <row r="9" spans="1:4">
      <c r="A9" s="65" t="s">
        <v>235</v>
      </c>
      <c r="B9" s="142" t="s">
        <v>233</v>
      </c>
    </row>
    <row r="10" spans="1:4">
      <c r="A10" s="65" t="s">
        <v>19</v>
      </c>
      <c r="B10" s="142"/>
    </row>
    <row r="11" spans="1:4">
      <c r="A11" s="65" t="s">
        <v>65</v>
      </c>
      <c r="B11" s="142"/>
    </row>
    <row r="12" spans="1:4">
      <c r="A12" s="65" t="s">
        <v>63</v>
      </c>
      <c r="B12" s="142"/>
    </row>
    <row r="13" spans="1:4" ht="15" thickBot="1">
      <c r="A13" s="143" t="s">
        <v>64</v>
      </c>
      <c r="B13" s="144"/>
    </row>
    <row r="14" spans="1:4">
      <c r="A14" s="189" t="s">
        <v>241</v>
      </c>
      <c r="B14" s="190"/>
      <c r="C14" s="190"/>
      <c r="D14" s="191"/>
    </row>
    <row r="15" spans="1:4">
      <c r="A15" s="135"/>
      <c r="B15" s="136"/>
      <c r="C15" s="136"/>
      <c r="D15" s="137"/>
    </row>
    <row r="16" spans="1:4" ht="14.5" customHeight="1">
      <c r="A16" s="22"/>
    </row>
    <row r="18" spans="1:10" ht="18">
      <c r="A18" s="33" t="s">
        <v>0</v>
      </c>
    </row>
    <row r="19" spans="1:10" ht="15" thickBot="1"/>
    <row r="20" spans="1:10" ht="15.75" customHeight="1" thickBot="1">
      <c r="A20" s="155" t="s">
        <v>5</v>
      </c>
      <c r="B20" s="179"/>
      <c r="C20" s="130"/>
      <c r="D20" s="130"/>
      <c r="E20" s="130"/>
      <c r="F20" s="85"/>
      <c r="G20" s="85"/>
      <c r="H20" s="85"/>
      <c r="I20" s="85"/>
      <c r="J20" s="85"/>
    </row>
    <row r="21" spans="1:10">
      <c r="A21" s="177"/>
      <c r="B21" s="178" t="s">
        <v>242</v>
      </c>
      <c r="C21" s="24"/>
      <c r="D21" s="24"/>
      <c r="E21" s="24"/>
      <c r="F21" s="85"/>
      <c r="G21" s="85"/>
      <c r="H21" s="85"/>
      <c r="I21" s="85"/>
      <c r="J21" s="85"/>
    </row>
    <row r="22" spans="1:10">
      <c r="A22" s="3"/>
      <c r="B22" s="145" t="s">
        <v>13</v>
      </c>
      <c r="C22" s="131"/>
      <c r="D22" s="131"/>
      <c r="E22" s="131"/>
      <c r="F22" s="85"/>
      <c r="G22" s="85"/>
      <c r="H22" s="85"/>
      <c r="I22" s="85"/>
      <c r="J22" s="85"/>
    </row>
    <row r="23" spans="1:10">
      <c r="A23" s="176"/>
      <c r="B23" s="145" t="s">
        <v>13</v>
      </c>
      <c r="C23" s="131"/>
      <c r="D23" s="131"/>
      <c r="E23" s="131"/>
      <c r="F23" s="85"/>
      <c r="G23" s="85"/>
      <c r="H23" s="85"/>
      <c r="I23" s="85"/>
      <c r="J23" s="85"/>
    </row>
    <row r="24" spans="1:10" ht="15" thickBot="1">
      <c r="A24" s="123"/>
      <c r="B24" s="146" t="s">
        <v>14</v>
      </c>
      <c r="C24" s="131"/>
      <c r="D24" s="131"/>
      <c r="E24" s="131"/>
      <c r="F24" s="85"/>
      <c r="G24" s="85"/>
      <c r="H24" s="85"/>
      <c r="I24" s="85"/>
      <c r="J24" s="85"/>
    </row>
    <row r="25" spans="1:10">
      <c r="C25" s="85"/>
      <c r="D25" s="85"/>
      <c r="E25" s="85"/>
      <c r="F25" s="85"/>
      <c r="G25" s="85"/>
      <c r="H25" s="85"/>
      <c r="I25" s="85"/>
      <c r="J25" s="85"/>
    </row>
    <row r="26" spans="1:10">
      <c r="A26" s="188" t="s">
        <v>258</v>
      </c>
      <c r="C26" s="85"/>
      <c r="D26" s="85"/>
      <c r="E26" s="85"/>
      <c r="F26" s="85"/>
      <c r="G26" s="85"/>
      <c r="H26" s="85"/>
      <c r="I26" s="85"/>
      <c r="J26" s="85"/>
    </row>
    <row r="27" spans="1:10">
      <c r="A27" t="s">
        <v>252</v>
      </c>
    </row>
    <row r="28" spans="1:10">
      <c r="A28" t="s">
        <v>253</v>
      </c>
    </row>
    <row r="29" spans="1:10">
      <c r="A29" t="s">
        <v>254</v>
      </c>
    </row>
    <row r="30" spans="1:10">
      <c r="A30" t="s">
        <v>255</v>
      </c>
    </row>
    <row r="31" spans="1:10">
      <c r="A31" s="9" t="s">
        <v>256</v>
      </c>
    </row>
    <row r="32" spans="1:10">
      <c r="A32" s="9"/>
    </row>
    <row r="33" spans="1:1">
      <c r="A33" t="s">
        <v>251</v>
      </c>
    </row>
  </sheetData>
  <mergeCells count="1">
    <mergeCell ref="A14:D14"/>
  </mergeCells>
  <hyperlinks>
    <hyperlink ref="A31" r:id="rId1"/>
  </hyperlinks>
  <pageMargins left="0.25" right="0.25" top="0.75" bottom="0.75" header="0.3" footer="0.3"/>
  <pageSetup orientation="landscape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'Supporting Data'!$A$25:$A$28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A14" workbookViewId="0">
      <selection activeCell="D33" sqref="D33"/>
    </sheetView>
  </sheetViews>
  <sheetFormatPr baseColWidth="10" defaultColWidth="8.83203125" defaultRowHeight="14" x14ac:dyDescent="0"/>
  <cols>
    <col min="1" max="1" width="12.1640625" style="13" customWidth="1"/>
    <col min="2" max="2" width="11.83203125" style="13" customWidth="1"/>
    <col min="3" max="3" width="7.1640625" style="13" customWidth="1"/>
    <col min="4" max="4" width="13.83203125" style="13" customWidth="1"/>
    <col min="5" max="16384" width="8.83203125" style="13"/>
  </cols>
  <sheetData>
    <row r="1" spans="1:8" ht="36">
      <c r="A1" s="12" t="s">
        <v>66</v>
      </c>
    </row>
    <row r="2" spans="1:8" ht="15.75" customHeight="1"/>
    <row r="3" spans="1:8" ht="15" thickBot="1">
      <c r="A3" s="181">
        <v>2008</v>
      </c>
    </row>
    <row r="4" spans="1:8" ht="57" thickBot="1">
      <c r="A4" s="167" t="s">
        <v>6</v>
      </c>
      <c r="B4" s="44" t="s">
        <v>25</v>
      </c>
      <c r="C4" s="44" t="s">
        <v>12</v>
      </c>
      <c r="D4" s="45" t="s">
        <v>23</v>
      </c>
      <c r="E4" s="25"/>
      <c r="F4" s="14"/>
      <c r="G4" s="14"/>
      <c r="H4" s="14"/>
    </row>
    <row r="5" spans="1:8" ht="20" customHeight="1">
      <c r="A5" s="26" t="s">
        <v>7</v>
      </c>
      <c r="B5" s="165">
        <v>544200</v>
      </c>
      <c r="C5" s="166" t="s">
        <v>9</v>
      </c>
      <c r="D5" s="182">
        <f>(B5/1000)*'Supporting Data'!$B$8*0.453592</f>
        <v>150740.69349748801</v>
      </c>
      <c r="E5" s="16"/>
      <c r="F5" s="15"/>
      <c r="G5" s="15"/>
      <c r="H5" s="15"/>
    </row>
    <row r="6" spans="1:8" ht="20" customHeight="1">
      <c r="A6" s="17" t="s">
        <v>8</v>
      </c>
      <c r="B6" s="10">
        <v>28115</v>
      </c>
      <c r="C6" s="19" t="s">
        <v>10</v>
      </c>
      <c r="D6" s="183">
        <f>(B6*105.4804)/1000000*IF('GHG Inventory Overview'!$B$9='Supporting Data'!$A$25,'Supporting Data'!$B$12,IF('GHG Inventory Overview'!$B$9='Supporting Data'!$A$26,'Supporting Data'!$B$14,IF('GHG Inventory Overview'!$B$9='Supporting Data'!$A$27,'Supporting Data'!$B$16,IF('GHG Inventory Overview'!$B$9='Supporting Data'!$A$28,'Supporting Data'!$B$18,0))))</f>
        <v>166369.11912059999</v>
      </c>
      <c r="E6" s="15"/>
      <c r="F6" s="15"/>
      <c r="G6" s="15"/>
      <c r="H6" s="15"/>
    </row>
    <row r="7" spans="1:8" ht="30" customHeight="1" thickBot="1">
      <c r="A7" s="184" t="s">
        <v>18</v>
      </c>
      <c r="B7" s="11">
        <v>29436</v>
      </c>
      <c r="C7" s="20" t="s">
        <v>11</v>
      </c>
      <c r="D7" s="185">
        <f>B7*3.78541*'Supporting Data'!$B$9</f>
        <v>298234.35400750994</v>
      </c>
      <c r="E7" s="15"/>
      <c r="F7" s="15"/>
      <c r="G7" s="15"/>
      <c r="H7" s="15"/>
    </row>
    <row r="10" spans="1:8" ht="15" thickBot="1">
      <c r="A10" s="181">
        <v>2010</v>
      </c>
    </row>
    <row r="11" spans="1:8" ht="57" thickBot="1">
      <c r="A11" s="167" t="s">
        <v>6</v>
      </c>
      <c r="B11" s="44" t="s">
        <v>25</v>
      </c>
      <c r="C11" s="44" t="s">
        <v>12</v>
      </c>
      <c r="D11" s="45" t="s">
        <v>23</v>
      </c>
      <c r="E11" s="25"/>
      <c r="F11" s="14"/>
      <c r="G11" s="14"/>
      <c r="H11" s="14"/>
    </row>
    <row r="12" spans="1:8" ht="20" customHeight="1">
      <c r="A12" s="26" t="s">
        <v>7</v>
      </c>
      <c r="B12" s="165">
        <v>530137.4</v>
      </c>
      <c r="C12" s="166" t="s">
        <v>9</v>
      </c>
      <c r="D12" s="182">
        <f>(B12/1000)*'Supporting Data'!$B$8*0.453592</f>
        <v>146845.42323586033</v>
      </c>
      <c r="E12" s="16"/>
      <c r="F12" s="15"/>
      <c r="G12" s="15"/>
      <c r="H12" s="15"/>
    </row>
    <row r="13" spans="1:8" ht="20" customHeight="1">
      <c r="A13" s="17" t="s">
        <v>8</v>
      </c>
      <c r="B13" s="10">
        <v>25916</v>
      </c>
      <c r="C13" s="19" t="s">
        <v>10</v>
      </c>
      <c r="D13" s="183">
        <f>(B13*105.4804)/1000000*IF('GHG Inventory Overview'!$B$9='Supporting Data'!$A$25,'Supporting Data'!$B$12,IF('GHG Inventory Overview'!$B$9='Supporting Data'!$A$26,'Supporting Data'!$B$14,IF('GHG Inventory Overview'!$B$9='Supporting Data'!$A$27,'Supporting Data'!$B$16,IF('GHG Inventory Overview'!$B$9='Supporting Data'!$A$28,'Supporting Data'!$B$18,0))))</f>
        <v>153356.64560304</v>
      </c>
      <c r="E13" s="15"/>
      <c r="F13" s="15"/>
      <c r="G13" s="15"/>
      <c r="H13" s="15"/>
    </row>
    <row r="14" spans="1:8" ht="30" customHeight="1" thickBot="1">
      <c r="A14" s="184" t="s">
        <v>18</v>
      </c>
      <c r="B14" s="11">
        <v>27742</v>
      </c>
      <c r="C14" s="20" t="s">
        <v>11</v>
      </c>
      <c r="D14" s="185">
        <f>B14*3.78541*'Supporting Data'!$B$9</f>
        <v>281071.39043607627</v>
      </c>
      <c r="E14" s="15"/>
      <c r="F14" s="15"/>
      <c r="G14" s="15"/>
      <c r="H14" s="15"/>
    </row>
    <row r="17" spans="1:8" ht="15" thickBot="1">
      <c r="A17" s="181">
        <v>2011</v>
      </c>
    </row>
    <row r="18" spans="1:8" ht="57" thickBot="1">
      <c r="A18" s="167" t="s">
        <v>6</v>
      </c>
      <c r="B18" s="44" t="s">
        <v>25</v>
      </c>
      <c r="C18" s="44" t="s">
        <v>12</v>
      </c>
      <c r="D18" s="45" t="s">
        <v>23</v>
      </c>
      <c r="E18" s="25"/>
      <c r="F18" s="14"/>
      <c r="G18" s="14"/>
      <c r="H18" s="14"/>
    </row>
    <row r="19" spans="1:8" ht="20" customHeight="1">
      <c r="A19" s="26" t="s">
        <v>7</v>
      </c>
      <c r="B19" s="165">
        <v>480000</v>
      </c>
      <c r="C19" s="166" t="s">
        <v>9</v>
      </c>
      <c r="D19" s="182">
        <f>(B19/1000)*'Supporting Data'!$B$8*0.453592</f>
        <v>132957.61278719999</v>
      </c>
      <c r="E19" s="16"/>
      <c r="F19" s="15"/>
      <c r="G19" s="15"/>
      <c r="H19" s="15"/>
    </row>
    <row r="20" spans="1:8" ht="20" customHeight="1">
      <c r="A20" s="17" t="s">
        <v>8</v>
      </c>
      <c r="B20" s="10">
        <v>32049</v>
      </c>
      <c r="C20" s="19" t="s">
        <v>10</v>
      </c>
      <c r="D20" s="183">
        <f>(B20*105.4804)/1000000*IF('GHG Inventory Overview'!$B$9='Supporting Data'!$A$25,'Supporting Data'!$B$12,IF('GHG Inventory Overview'!$B$9='Supporting Data'!$A$26,'Supporting Data'!$B$14,IF('GHG Inventory Overview'!$B$9='Supporting Data'!$A$27,'Supporting Data'!$B$16,IF('GHG Inventory Overview'!$B$9='Supporting Data'!$A$28,'Supporting Data'!$B$18,0))))</f>
        <v>189648.36915156001</v>
      </c>
      <c r="E20" s="15"/>
      <c r="F20" s="15"/>
      <c r="G20" s="15"/>
      <c r="H20" s="15"/>
    </row>
    <row r="21" spans="1:8" ht="30" customHeight="1" thickBot="1">
      <c r="A21" s="184" t="s">
        <v>243</v>
      </c>
      <c r="B21" s="11">
        <v>25887</v>
      </c>
      <c r="C21" s="20" t="s">
        <v>11</v>
      </c>
      <c r="D21" s="185">
        <f>B21*3.78541*'Supporting Data'!$B$9</f>
        <v>262277.23611198564</v>
      </c>
      <c r="E21" s="15"/>
      <c r="F21" s="15"/>
      <c r="G21" s="15"/>
      <c r="H21" s="15"/>
    </row>
    <row r="22" spans="1:8">
      <c r="A22" s="13" t="s">
        <v>244</v>
      </c>
    </row>
    <row r="25" spans="1:8" ht="15" thickBot="1">
      <c r="A25" s="181">
        <v>2012</v>
      </c>
    </row>
    <row r="26" spans="1:8" ht="57" thickBot="1">
      <c r="A26" s="167" t="s">
        <v>6</v>
      </c>
      <c r="B26" s="44" t="s">
        <v>25</v>
      </c>
      <c r="C26" s="44" t="s">
        <v>12</v>
      </c>
      <c r="D26" s="45" t="s">
        <v>23</v>
      </c>
      <c r="E26" s="25"/>
      <c r="F26" s="14"/>
      <c r="G26" s="14"/>
      <c r="H26" s="14"/>
    </row>
    <row r="27" spans="1:8" ht="20" customHeight="1">
      <c r="A27" s="26" t="s">
        <v>7</v>
      </c>
      <c r="B27" s="165">
        <v>422160</v>
      </c>
      <c r="C27" s="166" t="s">
        <v>9</v>
      </c>
      <c r="D27" s="182">
        <f>(B27/1000)*'Supporting Data'!$B$8*0.453592</f>
        <v>116936.2204463424</v>
      </c>
      <c r="E27" s="16"/>
      <c r="F27" s="15"/>
      <c r="G27" s="15"/>
      <c r="H27" s="15"/>
    </row>
    <row r="28" spans="1:8" ht="20" customHeight="1">
      <c r="A28" s="17" t="s">
        <v>8</v>
      </c>
      <c r="B28" s="10">
        <v>21209</v>
      </c>
      <c r="C28" s="19" t="s">
        <v>10</v>
      </c>
      <c r="D28" s="183">
        <f>(B28*105.4804)/1000000*IF('GHG Inventory Overview'!$B$9='Supporting Data'!$A$25,'Supporting Data'!$B$12,IF('GHG Inventory Overview'!$B$9='Supporting Data'!$A$26,'Supporting Data'!$B$14,IF('GHG Inventory Overview'!$B$9='Supporting Data'!$A$27,'Supporting Data'!$B$16,IF('GHG Inventory Overview'!$B$9='Supporting Data'!$A$28,'Supporting Data'!$B$18,0))))</f>
        <v>125503.20638196002</v>
      </c>
      <c r="E28" s="15"/>
      <c r="F28" s="15"/>
      <c r="G28" s="15"/>
      <c r="H28" s="15"/>
    </row>
    <row r="29" spans="1:8" ht="30" customHeight="1" thickBot="1">
      <c r="A29" s="184" t="s">
        <v>18</v>
      </c>
      <c r="B29" s="11" t="s">
        <v>245</v>
      </c>
      <c r="C29" s="20" t="s">
        <v>11</v>
      </c>
      <c r="D29" s="185" t="s">
        <v>228</v>
      </c>
      <c r="E29" s="15"/>
      <c r="F29" s="15"/>
      <c r="G29" s="15"/>
      <c r="H29" s="15"/>
    </row>
    <row r="30" spans="1:8" hidden="1">
      <c r="A30" s="26" t="s">
        <v>8</v>
      </c>
      <c r="B30" s="186" t="e">
        <f>#REF!</f>
        <v>#REF!</v>
      </c>
    </row>
    <row r="31" spans="1:8" ht="28" hidden="1">
      <c r="A31" s="5" t="s">
        <v>18</v>
      </c>
      <c r="B31" s="105" t="e">
        <f>#REF!</f>
        <v>#REF!</v>
      </c>
    </row>
    <row r="32" spans="1:8" ht="15" hidden="1" thickBot="1">
      <c r="A32" s="18" t="s">
        <v>4</v>
      </c>
      <c r="B32" s="106" t="e">
        <f>#REF!</f>
        <v>#REF!</v>
      </c>
    </row>
  </sheetData>
  <sheetProtection formatCells="0" formatColumns="0" formatRows="0" insertColumns="0" insertRows="0" insertHyperlinks="0" deleteColumns="0" deleteRows="0" sort="0"/>
  <phoneticPr fontId="6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opLeftCell="A12" workbookViewId="0">
      <selection activeCell="C5" sqref="C5"/>
    </sheetView>
  </sheetViews>
  <sheetFormatPr baseColWidth="10" defaultColWidth="9.1640625" defaultRowHeight="14" x14ac:dyDescent="0"/>
  <cols>
    <col min="1" max="1" width="16.6640625" style="13" customWidth="1"/>
    <col min="2" max="2" width="28.1640625" style="13" customWidth="1"/>
    <col min="3" max="3" width="13.5" style="42" customWidth="1"/>
    <col min="4" max="4" width="13" style="13" customWidth="1"/>
    <col min="5" max="5" width="15.83203125" style="13" customWidth="1"/>
    <col min="6" max="6" width="14" style="13" customWidth="1"/>
    <col min="7" max="8" width="16.5" style="13" customWidth="1"/>
    <col min="9" max="16384" width="9.1640625" style="13"/>
  </cols>
  <sheetData>
    <row r="1" spans="1:13" ht="36">
      <c r="A1" s="31" t="s">
        <v>212</v>
      </c>
    </row>
    <row r="2" spans="1:13" ht="18">
      <c r="A2" s="32"/>
    </row>
    <row r="3" spans="1:13" s="34" customFormat="1" ht="15" thickBot="1">
      <c r="A3" s="39"/>
      <c r="B3" s="37"/>
      <c r="C3" s="37"/>
      <c r="D3" s="37"/>
      <c r="E3" s="37"/>
      <c r="F3" s="38"/>
      <c r="G3" s="37"/>
      <c r="H3" s="37"/>
      <c r="I3" s="15"/>
      <c r="J3" s="16"/>
      <c r="K3" s="15"/>
      <c r="L3" s="15"/>
      <c r="M3" s="15"/>
    </row>
    <row r="4" spans="1:13" ht="31" thickBot="1">
      <c r="A4" s="43" t="s">
        <v>44</v>
      </c>
      <c r="B4" s="44" t="s">
        <v>32</v>
      </c>
      <c r="C4" s="44" t="s">
        <v>45</v>
      </c>
      <c r="D4" s="44" t="s">
        <v>23</v>
      </c>
      <c r="E4" s="40"/>
      <c r="F4" s="40"/>
      <c r="G4" s="40"/>
      <c r="H4" s="40"/>
      <c r="I4" s="15"/>
      <c r="J4" s="16"/>
      <c r="K4" s="15"/>
      <c r="L4" s="15"/>
      <c r="M4" s="15"/>
    </row>
    <row r="5" spans="1:13" ht="30" customHeight="1">
      <c r="A5" s="26">
        <v>2008</v>
      </c>
      <c r="B5" s="46" t="s">
        <v>97</v>
      </c>
      <c r="C5" s="47">
        <v>87415</v>
      </c>
      <c r="D5" s="36">
        <f>(IF((IF(ISERROR(VLOOKUP(B5,'Supporting Data'!$A$98:$A$106,1,FALSE)),"NO","YES"))="NO",'Supporting Data'!$B$89,'Supporting Data'!$B$90))*C5</f>
        <v>887262.25</v>
      </c>
      <c r="E5" s="37"/>
      <c r="F5" s="38"/>
      <c r="G5" s="37"/>
      <c r="H5" s="37"/>
      <c r="I5" s="15"/>
      <c r="J5" s="15"/>
      <c r="K5" s="15"/>
      <c r="L5" s="15"/>
      <c r="M5" s="15"/>
    </row>
    <row r="6" spans="1:13" s="34" customFormat="1" ht="30" customHeight="1">
      <c r="A6" s="17">
        <v>2008</v>
      </c>
      <c r="B6" s="48" t="s">
        <v>46</v>
      </c>
      <c r="C6" s="35">
        <v>46622</v>
      </c>
      <c r="D6" s="36">
        <f>(IF((IF(ISERROR(VLOOKUP(B6,'Supporting Data'!$A$98:$A$106,1,FALSE)),"NO","YES"))="NO",'Supporting Data'!$B$89,'Supporting Data'!$B$90))*C6</f>
        <v>410739.82</v>
      </c>
      <c r="E6" s="37"/>
      <c r="F6" s="38"/>
      <c r="G6" s="37"/>
      <c r="H6" s="37"/>
      <c r="I6" s="15"/>
      <c r="J6" s="15"/>
      <c r="K6" s="15"/>
      <c r="L6" s="15"/>
      <c r="M6" s="15"/>
    </row>
    <row r="7" spans="1:13" s="34" customFormat="1" ht="30" customHeight="1">
      <c r="A7" s="17">
        <v>2010</v>
      </c>
      <c r="B7" s="46" t="s">
        <v>97</v>
      </c>
      <c r="C7" s="35">
        <v>95454</v>
      </c>
      <c r="D7" s="36">
        <f>(IF((IF(ISERROR(VLOOKUP(B7,'Supporting Data'!$A$98:$A$106,1,FALSE)),"NO","YES"))="NO",'Supporting Data'!$B$89,'Supporting Data'!$B$90))*C7</f>
        <v>968858.1</v>
      </c>
      <c r="E7" s="37"/>
      <c r="F7" s="38"/>
      <c r="G7" s="37"/>
      <c r="H7" s="37"/>
      <c r="I7" s="15"/>
      <c r="J7" s="15"/>
      <c r="K7" s="15"/>
      <c r="L7" s="15"/>
      <c r="M7" s="15"/>
    </row>
    <row r="8" spans="1:13" s="34" customFormat="1" ht="30" customHeight="1">
      <c r="A8" s="17">
        <v>2010</v>
      </c>
      <c r="B8" s="48" t="s">
        <v>46</v>
      </c>
      <c r="C8" s="35">
        <v>37545</v>
      </c>
      <c r="D8" s="36">
        <f>(IF((IF(ISERROR(VLOOKUP(B8,'Supporting Data'!$A$98:$A$106,1,FALSE)),"NO","YES"))="NO",'Supporting Data'!$B$89,'Supporting Data'!$B$90))*C8</f>
        <v>330771.45</v>
      </c>
      <c r="E8" s="37"/>
      <c r="F8" s="38"/>
      <c r="G8" s="37"/>
      <c r="H8" s="37"/>
      <c r="I8" s="15"/>
      <c r="J8" s="15"/>
      <c r="K8" s="15"/>
      <c r="L8" s="15"/>
      <c r="M8" s="15"/>
    </row>
    <row r="9" spans="1:13" s="34" customFormat="1" ht="30" customHeight="1">
      <c r="A9" s="17" t="s">
        <v>246</v>
      </c>
      <c r="B9" s="46" t="s">
        <v>97</v>
      </c>
      <c r="C9" s="35">
        <v>65153</v>
      </c>
      <c r="D9" s="36">
        <f>(IF((IF(ISERROR(VLOOKUP(B9,'Supporting Data'!$A$98:$A$106,1,FALSE)),"NO","YES"))="NO",'Supporting Data'!$B$89,'Supporting Data'!$B$90))*C9</f>
        <v>661302.95000000007</v>
      </c>
      <c r="E9" s="37"/>
      <c r="F9" s="38"/>
      <c r="G9" s="37"/>
      <c r="H9" s="37"/>
      <c r="I9" s="15"/>
      <c r="J9" s="15"/>
      <c r="K9" s="15"/>
      <c r="L9" s="15"/>
      <c r="M9" s="15"/>
    </row>
    <row r="10" spans="1:13" s="34" customFormat="1" ht="30" customHeight="1">
      <c r="A10" s="17" t="s">
        <v>246</v>
      </c>
      <c r="B10" s="48" t="s">
        <v>46</v>
      </c>
      <c r="C10" s="35">
        <v>38187</v>
      </c>
      <c r="D10" s="36">
        <f>(IF((IF(ISERROR(VLOOKUP(B10,'Supporting Data'!$A$98:$A$106,1,FALSE)),"NO","YES"))="NO",'Supporting Data'!$B$89,'Supporting Data'!$B$90))*C10</f>
        <v>336427.47000000003</v>
      </c>
      <c r="E10" s="37"/>
      <c r="F10" s="38"/>
      <c r="G10" s="37"/>
      <c r="H10" s="37"/>
      <c r="I10" s="15"/>
      <c r="J10" s="15"/>
      <c r="K10" s="15"/>
      <c r="L10" s="15"/>
      <c r="M10" s="15"/>
    </row>
    <row r="11" spans="1:13" s="34" customFormat="1" ht="30" customHeight="1">
      <c r="A11" s="17"/>
      <c r="B11" s="46"/>
      <c r="C11" s="35"/>
      <c r="D11" s="36">
        <f>(IF((IF(ISERROR(VLOOKUP(B11,'Supporting Data'!$A$98:$A$106,1,FALSE)),"NO","YES"))="NO",'Supporting Data'!$B$89,'Supporting Data'!$B$90))*C11</f>
        <v>0</v>
      </c>
      <c r="E11" s="37"/>
      <c r="F11" s="38"/>
      <c r="G11" s="37"/>
      <c r="H11" s="37"/>
      <c r="I11" s="15"/>
      <c r="J11" s="15"/>
      <c r="K11" s="15"/>
      <c r="L11" s="15"/>
      <c r="M11" s="15"/>
    </row>
    <row r="12" spans="1:13" s="34" customFormat="1" ht="30" customHeight="1">
      <c r="A12" s="17"/>
      <c r="B12" s="48"/>
      <c r="C12" s="35"/>
      <c r="D12" s="36">
        <f>(IF((IF(ISERROR(VLOOKUP(B12,'Supporting Data'!$A$98:$A$106,1,FALSE)),"NO","YES"))="NO",'Supporting Data'!$B$89,'Supporting Data'!$B$90))*C12</f>
        <v>0</v>
      </c>
      <c r="E12" s="37"/>
      <c r="F12" s="38"/>
      <c r="G12" s="37"/>
      <c r="H12" s="37"/>
      <c r="I12" s="15"/>
      <c r="J12" s="15"/>
      <c r="K12" s="15"/>
      <c r="L12" s="15"/>
      <c r="M12" s="15"/>
    </row>
    <row r="13" spans="1:13" s="34" customFormat="1" ht="30" customHeight="1">
      <c r="A13" s="17"/>
      <c r="B13" s="48"/>
      <c r="C13" s="35"/>
      <c r="D13" s="36">
        <f>(IF((IF(ISERROR(VLOOKUP(B13,'Supporting Data'!$A$98:$A$106,1,FALSE)),"NO","YES"))="NO",'Supporting Data'!$B$89,'Supporting Data'!$B$90))*C13</f>
        <v>0</v>
      </c>
      <c r="E13" s="37"/>
      <c r="F13" s="38"/>
      <c r="G13" s="37"/>
      <c r="H13" s="37"/>
      <c r="I13" s="15"/>
      <c r="J13" s="15"/>
      <c r="K13" s="15"/>
      <c r="L13" s="15"/>
      <c r="M13" s="15"/>
    </row>
    <row r="14" spans="1:13" s="34" customFormat="1" ht="30" customHeight="1">
      <c r="A14" s="17"/>
      <c r="B14" s="48"/>
      <c r="C14" s="35"/>
      <c r="D14" s="36">
        <f>(IF((IF(ISERROR(VLOOKUP(B14,'Supporting Data'!$A$98:$A$106,1,FALSE)),"NO","YES"))="NO",'Supporting Data'!$B$89,'Supporting Data'!$B$90))*C14</f>
        <v>0</v>
      </c>
      <c r="E14" s="37"/>
      <c r="F14" s="38"/>
      <c r="G14" s="37"/>
      <c r="H14" s="37"/>
      <c r="I14" s="15"/>
      <c r="J14" s="15"/>
      <c r="K14" s="15"/>
      <c r="L14" s="15"/>
      <c r="M14" s="15"/>
    </row>
    <row r="15" spans="1:13" s="34" customFormat="1" ht="30" customHeight="1">
      <c r="A15" s="17"/>
      <c r="B15" s="48"/>
      <c r="C15" s="35"/>
      <c r="D15" s="36">
        <f>(IF((IF(ISERROR(VLOOKUP(B15,'Supporting Data'!$A$98:$A$106,1,FALSE)),"NO","YES"))="NO",'Supporting Data'!$B$89,'Supporting Data'!$B$90))*C15</f>
        <v>0</v>
      </c>
      <c r="E15" s="37"/>
      <c r="F15" s="38"/>
      <c r="G15" s="37"/>
      <c r="H15" s="37"/>
      <c r="I15" s="15"/>
      <c r="J15" s="15"/>
      <c r="K15" s="15"/>
      <c r="L15" s="15"/>
      <c r="M15" s="15"/>
    </row>
    <row r="16" spans="1:13" s="34" customFormat="1" ht="30" customHeight="1">
      <c r="A16" s="17"/>
      <c r="B16" s="48"/>
      <c r="C16" s="35"/>
      <c r="D16" s="36">
        <f>(IF((IF(ISERROR(VLOOKUP(B16,'Supporting Data'!$A$98:$A$106,1,FALSE)),"NO","YES"))="NO",'Supporting Data'!$B$89,'Supporting Data'!$B$90))*C16</f>
        <v>0</v>
      </c>
      <c r="E16" s="37"/>
      <c r="F16" s="38"/>
      <c r="G16" s="37"/>
      <c r="H16" s="37"/>
      <c r="I16" s="15"/>
      <c r="J16" s="15"/>
      <c r="K16" s="15"/>
      <c r="L16" s="15"/>
      <c r="M16" s="15"/>
    </row>
    <row r="17" spans="1:13" s="34" customFormat="1" ht="30" customHeight="1">
      <c r="A17" s="17"/>
      <c r="B17" s="48"/>
      <c r="C17" s="35"/>
      <c r="D17" s="36">
        <f>(IF((IF(ISERROR(VLOOKUP(B17,'Supporting Data'!$A$98:$A$106,1,FALSE)),"NO","YES"))="NO",'Supporting Data'!$B$89,'Supporting Data'!$B$90))*C17</f>
        <v>0</v>
      </c>
      <c r="E17" s="37"/>
      <c r="F17" s="38"/>
      <c r="G17" s="37"/>
      <c r="H17" s="37"/>
      <c r="I17" s="15"/>
      <c r="J17" s="15"/>
      <c r="K17" s="15"/>
      <c r="L17" s="15"/>
      <c r="M17" s="15"/>
    </row>
    <row r="18" spans="1:13" s="34" customFormat="1" ht="30" customHeight="1">
      <c r="A18" s="17"/>
      <c r="B18" s="48"/>
      <c r="C18" s="35"/>
      <c r="D18" s="36">
        <f>(IF((IF(ISERROR(VLOOKUP(B18,'Supporting Data'!$A$98:$A$106,1,FALSE)),"NO","YES"))="NO",'Supporting Data'!$B$89,'Supporting Data'!$B$90))*C18</f>
        <v>0</v>
      </c>
      <c r="E18" s="37"/>
      <c r="F18" s="38"/>
      <c r="G18" s="37"/>
      <c r="H18" s="37"/>
      <c r="I18" s="15"/>
      <c r="J18" s="15"/>
      <c r="K18" s="15"/>
      <c r="L18" s="15"/>
      <c r="M18" s="15"/>
    </row>
    <row r="19" spans="1:13" s="34" customFormat="1" ht="30" customHeight="1">
      <c r="A19" s="17"/>
      <c r="B19" s="48"/>
      <c r="C19" s="35"/>
      <c r="D19" s="36">
        <f>(IF((IF(ISERROR(VLOOKUP(B19,'Supporting Data'!$A$98:$A$106,1,FALSE)),"NO","YES"))="NO",'Supporting Data'!$B$89,'Supporting Data'!$B$90))*C19</f>
        <v>0</v>
      </c>
      <c r="E19" s="37"/>
      <c r="F19" s="38"/>
      <c r="G19" s="37"/>
      <c r="H19" s="37"/>
      <c r="I19" s="15"/>
      <c r="J19" s="15"/>
      <c r="K19" s="15"/>
      <c r="L19" s="15"/>
      <c r="M19" s="15"/>
    </row>
    <row r="20" spans="1:13" s="34" customFormat="1" ht="30" customHeight="1">
      <c r="A20" s="17"/>
      <c r="B20" s="48"/>
      <c r="C20" s="35"/>
      <c r="D20" s="36">
        <f>(IF((IF(ISERROR(VLOOKUP(B20,'Supporting Data'!$A$98:$A$106,1,FALSE)),"NO","YES"))="NO",'Supporting Data'!$B$89,'Supporting Data'!$B$90))*C20</f>
        <v>0</v>
      </c>
      <c r="E20" s="37"/>
      <c r="F20" s="38"/>
      <c r="G20" s="37"/>
      <c r="H20" s="37"/>
      <c r="I20" s="15"/>
      <c r="J20" s="15"/>
      <c r="K20" s="15"/>
      <c r="L20" s="15"/>
      <c r="M20" s="15"/>
    </row>
    <row r="21" spans="1:13" s="34" customFormat="1" ht="30" customHeight="1">
      <c r="A21" s="17"/>
      <c r="B21" s="48"/>
      <c r="C21" s="35"/>
      <c r="D21" s="36">
        <f>(IF((IF(ISERROR(VLOOKUP(B21,'Supporting Data'!$A$98:$A$106,1,FALSE)),"NO","YES"))="NO",'Supporting Data'!$B$89,'Supporting Data'!$B$90))*C21</f>
        <v>0</v>
      </c>
      <c r="E21" s="37"/>
      <c r="F21" s="38"/>
      <c r="G21" s="37"/>
      <c r="H21" s="37"/>
      <c r="I21" s="15"/>
      <c r="J21" s="15"/>
      <c r="K21" s="15"/>
      <c r="L21" s="15"/>
      <c r="M21" s="15"/>
    </row>
    <row r="22" spans="1:13" s="34" customFormat="1" ht="30" customHeight="1">
      <c r="A22" s="17"/>
      <c r="B22" s="48"/>
      <c r="C22" s="35"/>
      <c r="D22" s="36">
        <f>(IF((IF(ISERROR(VLOOKUP(B22,'Supporting Data'!$A$98:$A$106,1,FALSE)),"NO","YES"))="NO",'Supporting Data'!$B$89,'Supporting Data'!$B$90))*C22</f>
        <v>0</v>
      </c>
      <c r="E22" s="37"/>
      <c r="F22" s="38"/>
      <c r="G22" s="37"/>
      <c r="H22" s="37"/>
      <c r="I22" s="15"/>
      <c r="J22" s="15"/>
      <c r="K22" s="15"/>
      <c r="L22" s="15"/>
      <c r="M22" s="15"/>
    </row>
    <row r="23" spans="1:13" s="34" customFormat="1" ht="30" customHeight="1">
      <c r="A23" s="17"/>
      <c r="B23" s="48"/>
      <c r="C23" s="35"/>
      <c r="D23" s="36">
        <f>(IF((IF(ISERROR(VLOOKUP(B23,'Supporting Data'!$A$98:$A$106,1,FALSE)),"NO","YES"))="NO",'Supporting Data'!$B$89,'Supporting Data'!$B$90))*C23</f>
        <v>0</v>
      </c>
      <c r="E23" s="37"/>
      <c r="F23" s="38"/>
      <c r="G23" s="37"/>
      <c r="H23" s="37"/>
      <c r="I23" s="15"/>
      <c r="J23" s="15"/>
      <c r="K23" s="15"/>
      <c r="L23" s="15"/>
      <c r="M23" s="15"/>
    </row>
    <row r="24" spans="1:13" s="34" customFormat="1" ht="30" customHeight="1" thickBot="1">
      <c r="A24" s="41"/>
      <c r="B24" s="49"/>
      <c r="C24" s="50"/>
      <c r="D24" s="51">
        <f>(IF((IF(ISERROR(VLOOKUP(B24,'Supporting Data'!$A$98:$A$106,1,FALSE)),"NO","YES"))="NO",'Supporting Data'!$B$89,'Supporting Data'!$B$90))*C24</f>
        <v>0</v>
      </c>
      <c r="E24" s="37"/>
      <c r="F24" s="38"/>
      <c r="G24" s="37"/>
      <c r="H24" s="37"/>
      <c r="I24" s="15"/>
      <c r="J24" s="15"/>
      <c r="K24" s="15"/>
      <c r="L24" s="15"/>
      <c r="M24" s="15"/>
    </row>
    <row r="25" spans="1:13" s="34" customFormat="1" ht="15" customHeight="1">
      <c r="A25" s="192" t="s">
        <v>33</v>
      </c>
      <c r="B25" s="193"/>
      <c r="C25" s="172" t="s">
        <v>49</v>
      </c>
      <c r="D25" s="134">
        <f t="shared" ref="D25" si="0">SUM(D5:D24)</f>
        <v>3595362.0400000005</v>
      </c>
      <c r="E25" s="37"/>
      <c r="F25" s="38"/>
      <c r="G25" s="37"/>
      <c r="H25" s="37"/>
      <c r="I25" s="15"/>
      <c r="J25" s="15"/>
      <c r="K25" s="15"/>
      <c r="L25" s="15"/>
      <c r="M25" s="15"/>
    </row>
    <row r="26" spans="1:13" s="34" customFormat="1" ht="15" customHeight="1">
      <c r="A26" s="194" t="s">
        <v>47</v>
      </c>
      <c r="B26" s="195"/>
      <c r="C26" s="132">
        <f>SUMIF($B$5:$B$24,"*Gasoline*",C5:C24)</f>
        <v>122354</v>
      </c>
      <c r="D26" s="133">
        <f>SUMIF($B$5:$B$24,"*Gasoline*",D5:D24)</f>
        <v>1077938.74</v>
      </c>
      <c r="E26" s="37"/>
      <c r="F26" s="38"/>
      <c r="G26" s="37"/>
      <c r="H26" s="37"/>
      <c r="I26" s="15"/>
      <c r="J26" s="15"/>
      <c r="K26" s="15"/>
      <c r="L26" s="15"/>
      <c r="M26" s="15"/>
    </row>
    <row r="27" spans="1:13" ht="15" customHeight="1" thickBot="1">
      <c r="A27" s="196" t="s">
        <v>48</v>
      </c>
      <c r="B27" s="197"/>
      <c r="C27" s="52">
        <f>SUMIF($B$5:$B$24,"*Diesel*",C5:C24)</f>
        <v>248022</v>
      </c>
      <c r="D27" s="53">
        <f>SUMIF($B$5:$B$24,"*Diesel*",D5:D24)</f>
        <v>2517423.3000000003</v>
      </c>
    </row>
    <row r="28" spans="1:13" ht="30" customHeight="1"/>
    <row r="46" ht="15" customHeight="1"/>
    <row r="47" ht="15" customHeight="1"/>
    <row r="48" ht="15" customHeight="1"/>
    <row r="49" spans="1:2" ht="15" customHeight="1"/>
    <row r="50" spans="1:2" ht="15" customHeight="1"/>
    <row r="51" spans="1:2" hidden="1">
      <c r="A51" s="60" t="s">
        <v>47</v>
      </c>
      <c r="B51" s="121" t="e">
        <f>#REF!+#REF!+#REF!</f>
        <v>#REF!</v>
      </c>
    </row>
    <row r="52" spans="1:2" hidden="1">
      <c r="A52" s="60" t="s">
        <v>208</v>
      </c>
      <c r="B52" s="121" t="e">
        <f>#REF!+#REF!+#REF!</f>
        <v>#REF!</v>
      </c>
    </row>
  </sheetData>
  <sheetProtection formatCells="0" formatColumns="0" formatRows="0" insertColumns="0" insertRows="0" insertHyperlinks="0" deleteColumns="0" deleteRows="0" sort="0"/>
  <mergeCells count="3">
    <mergeCell ref="A25:B25"/>
    <mergeCell ref="A26:B26"/>
    <mergeCell ref="A27:B27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'Supporting Data'!$A$98:$A$146</xm:f>
          </x14:formula1>
          <xm:sqref>B5:B24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G29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12.83203125" customWidth="1"/>
    <col min="2" max="2" width="51.1640625" customWidth="1"/>
    <col min="3" max="7" width="13.83203125" customWidth="1"/>
  </cols>
  <sheetData>
    <row r="1" spans="1:7" ht="36">
      <c r="A1" s="4" t="s">
        <v>205</v>
      </c>
    </row>
    <row r="2" spans="1:7" ht="25.75" customHeight="1">
      <c r="A2" s="33"/>
    </row>
    <row r="3" spans="1:7" ht="36">
      <c r="A3" s="4"/>
    </row>
    <row r="4" spans="1:7" ht="36">
      <c r="A4" s="4"/>
    </row>
    <row r="5" spans="1:7" ht="36">
      <c r="A5" s="4"/>
    </row>
    <row r="6" spans="1:7" ht="36">
      <c r="A6" s="4"/>
    </row>
    <row r="7" spans="1:7" ht="36">
      <c r="A7" s="4"/>
    </row>
    <row r="8" spans="1:7" ht="36">
      <c r="A8" s="4"/>
    </row>
    <row r="9" spans="1:7" ht="22.25" customHeight="1">
      <c r="A9" s="4"/>
    </row>
    <row r="10" spans="1:7" ht="22.25" customHeight="1">
      <c r="A10" s="112" t="s">
        <v>51</v>
      </c>
      <c r="B10" s="33"/>
    </row>
    <row r="11" spans="1:7" ht="15.5" customHeight="1">
      <c r="A11" s="4"/>
    </row>
    <row r="12" spans="1:7" ht="18">
      <c r="A12" s="33" t="s">
        <v>247</v>
      </c>
    </row>
    <row r="13" spans="1:7" ht="19" thickBot="1">
      <c r="A13" s="33"/>
    </row>
    <row r="14" spans="1:7">
      <c r="A14" s="198" t="s">
        <v>52</v>
      </c>
      <c r="B14" s="156"/>
      <c r="C14" s="54">
        <v>2008</v>
      </c>
      <c r="D14" s="54">
        <v>2010</v>
      </c>
      <c r="E14" s="54">
        <v>2011</v>
      </c>
      <c r="F14" s="54">
        <v>2012</v>
      </c>
      <c r="G14" s="164">
        <v>2013</v>
      </c>
    </row>
    <row r="15" spans="1:7">
      <c r="A15" s="199"/>
      <c r="B15" s="56" t="s">
        <v>206</v>
      </c>
      <c r="C15" s="168">
        <f>ENERGY!D6</f>
        <v>166369.11912059999</v>
      </c>
      <c r="D15" s="168">
        <f>ENERGY!D13</f>
        <v>153356.64560304</v>
      </c>
      <c r="E15" s="168">
        <f>ENERGY!D20</f>
        <v>189648.36915156001</v>
      </c>
      <c r="F15" s="168">
        <f>ENERGY!D28</f>
        <v>125503.20638196002</v>
      </c>
      <c r="G15" s="169"/>
    </row>
    <row r="16" spans="1:7">
      <c r="A16" s="199"/>
      <c r="B16" s="56" t="s">
        <v>249</v>
      </c>
      <c r="C16" s="168">
        <f>ENERGY!D7</f>
        <v>298234.35400750994</v>
      </c>
      <c r="D16" s="168">
        <f>ENERGY!D14</f>
        <v>281071.39043607627</v>
      </c>
      <c r="E16" s="168">
        <f>ENERGY!D21</f>
        <v>262277.23611198564</v>
      </c>
      <c r="F16" s="168">
        <v>0</v>
      </c>
      <c r="G16" s="169"/>
    </row>
    <row r="17" spans="1:7" ht="15" thickBot="1">
      <c r="A17" s="199"/>
      <c r="B17" s="56" t="s">
        <v>259</v>
      </c>
      <c r="C17" s="168">
        <f>'TRANSPORTATION - Fleet'!D5+'TRANSPORTATION - Fleet'!D6</f>
        <v>1298002.07</v>
      </c>
      <c r="D17" s="168">
        <f>'TRANSPORTATION - Fleet'!D7+'TRANSPORTATION - Fleet'!D8</f>
        <v>1299629.55</v>
      </c>
      <c r="E17" s="168">
        <f>'TRANSPORTATION - Fleet'!D9+'TRANSPORTATION - Fleet'!D10</f>
        <v>997730.42000000016</v>
      </c>
      <c r="F17" s="168">
        <v>0</v>
      </c>
      <c r="G17" s="169"/>
    </row>
    <row r="18" spans="1:7" ht="15" thickBot="1">
      <c r="A18" s="201" t="s">
        <v>229</v>
      </c>
      <c r="B18" s="202"/>
      <c r="C18" s="61">
        <f>SUM(C15:C17)</f>
        <v>1762605.54312811</v>
      </c>
      <c r="D18" s="61">
        <f>SUM(D15:D17)</f>
        <v>1734057.5860391164</v>
      </c>
      <c r="E18" s="61">
        <f>SUM(E15:E17)</f>
        <v>1449656.0252635458</v>
      </c>
      <c r="F18" s="61">
        <f>SUM(F15:F17)</f>
        <v>125503.20638196002</v>
      </c>
      <c r="G18" s="62">
        <f>SUM(G15:G17)</f>
        <v>0</v>
      </c>
    </row>
    <row r="19" spans="1:7">
      <c r="B19" s="187" t="s">
        <v>250</v>
      </c>
      <c r="C19" s="138"/>
    </row>
    <row r="20" spans="1:7" ht="18">
      <c r="A20" s="33" t="s">
        <v>248</v>
      </c>
    </row>
    <row r="21" spans="1:7" ht="19" thickBot="1">
      <c r="A21" s="33"/>
    </row>
    <row r="22" spans="1:7">
      <c r="A22" s="198" t="s">
        <v>53</v>
      </c>
      <c r="B22" s="156"/>
      <c r="C22" s="180">
        <v>2008</v>
      </c>
      <c r="D22" s="180">
        <v>2010</v>
      </c>
      <c r="E22" s="180">
        <v>2011</v>
      </c>
      <c r="F22" s="180">
        <v>2012</v>
      </c>
      <c r="G22" s="164">
        <v>2013</v>
      </c>
    </row>
    <row r="23" spans="1:7" ht="15" thickBot="1">
      <c r="A23" s="200"/>
      <c r="B23" s="59" t="s">
        <v>207</v>
      </c>
      <c r="C23" s="170">
        <f>ENERGY!D5</f>
        <v>150740.69349748801</v>
      </c>
      <c r="D23" s="170">
        <f>ENERGY!D12</f>
        <v>146845.42323586033</v>
      </c>
      <c r="E23" s="170">
        <f>ENERGY!D19</f>
        <v>132957.61278719999</v>
      </c>
      <c r="F23" s="170">
        <f>ENERGY!D27</f>
        <v>116936.2204463424</v>
      </c>
      <c r="G23" s="171"/>
    </row>
    <row r="25" spans="1:7">
      <c r="A25" s="151"/>
      <c r="B25" s="24"/>
      <c r="C25" s="152"/>
      <c r="D25" s="152"/>
      <c r="E25" s="152"/>
      <c r="F25" s="152"/>
      <c r="G25" s="152"/>
    </row>
    <row r="29" spans="1:7" ht="13.25" customHeight="1"/>
  </sheetData>
  <mergeCells count="3">
    <mergeCell ref="A14:A17"/>
    <mergeCell ref="A22:A23"/>
    <mergeCell ref="A18:B18"/>
  </mergeCells>
  <dataValidations count="1">
    <dataValidation type="decimal" allowBlank="1" showInputMessage="1" showErrorMessage="1" sqref="C15:G17">
      <formula1>-1E+28</formula1>
      <formula2>1E+29</formula2>
    </dataValidation>
  </dataValidation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O242"/>
  <sheetViews>
    <sheetView showGridLines="0" topLeftCell="A162" zoomScale="75" zoomScaleNormal="75" zoomScalePageLayoutView="75" workbookViewId="0">
      <selection activeCell="B231" sqref="B231"/>
    </sheetView>
  </sheetViews>
  <sheetFormatPr baseColWidth="10" defaultColWidth="8.83203125" defaultRowHeight="14" x14ac:dyDescent="0"/>
  <cols>
    <col min="1" max="1" width="26.5" customWidth="1"/>
    <col min="2" max="2" width="21.1640625" customWidth="1"/>
    <col min="3" max="3" width="34.1640625" customWidth="1"/>
    <col min="4" max="4" width="15.6640625" bestFit="1" customWidth="1"/>
    <col min="5" max="5" width="14" bestFit="1" customWidth="1"/>
    <col min="6" max="6" width="15.33203125" bestFit="1" customWidth="1"/>
    <col min="7" max="7" width="14.5" bestFit="1" customWidth="1"/>
    <col min="8" max="8" width="11.83203125" customWidth="1"/>
  </cols>
  <sheetData>
    <row r="1" spans="1:7" ht="36">
      <c r="A1" s="4" t="s">
        <v>2</v>
      </c>
    </row>
    <row r="2" spans="1:7" ht="31.25" customHeight="1">
      <c r="A2" s="4"/>
    </row>
    <row r="3" spans="1:7" ht="27" customHeight="1">
      <c r="A3" s="107" t="s">
        <v>141</v>
      </c>
    </row>
    <row r="4" spans="1:7" ht="19.5" customHeight="1">
      <c r="A4" s="1"/>
    </row>
    <row r="5" spans="1:7" ht="18">
      <c r="A5" s="7" t="s">
        <v>3</v>
      </c>
    </row>
    <row r="6" spans="1:7" ht="19" thickBot="1">
      <c r="A6" s="2"/>
    </row>
    <row r="7" spans="1:7" ht="44">
      <c r="A7" s="153" t="s">
        <v>234</v>
      </c>
      <c r="B7" s="154" t="s">
        <v>15</v>
      </c>
      <c r="C7" s="139" t="s">
        <v>1</v>
      </c>
      <c r="D7" s="154" t="s">
        <v>17</v>
      </c>
      <c r="E7" s="139" t="s">
        <v>1</v>
      </c>
      <c r="F7" s="154" t="s">
        <v>16</v>
      </c>
      <c r="G7" s="140" t="s">
        <v>1</v>
      </c>
    </row>
    <row r="8" spans="1:7">
      <c r="A8" s="5" t="s">
        <v>237</v>
      </c>
      <c r="B8" s="27">
        <v>610.66999999999996</v>
      </c>
      <c r="C8" s="8" t="s">
        <v>20</v>
      </c>
      <c r="D8" s="162">
        <v>23.75</v>
      </c>
      <c r="E8" s="8" t="s">
        <v>21</v>
      </c>
      <c r="F8" s="162">
        <v>2.81</v>
      </c>
      <c r="G8" s="28" t="s">
        <v>21</v>
      </c>
    </row>
    <row r="9" spans="1:7">
      <c r="A9" s="157" t="s">
        <v>18</v>
      </c>
      <c r="B9" s="162">
        <v>2.6764920000000001</v>
      </c>
      <c r="C9" s="8" t="s">
        <v>238</v>
      </c>
      <c r="D9" s="8">
        <v>3.612E-4</v>
      </c>
      <c r="E9" s="8" t="s">
        <v>238</v>
      </c>
      <c r="F9" s="162">
        <v>2.1671999999999999E-5</v>
      </c>
      <c r="G9" s="28" t="s">
        <v>238</v>
      </c>
    </row>
    <row r="10" spans="1:7">
      <c r="A10" s="17" t="s">
        <v>4</v>
      </c>
      <c r="B10" s="163">
        <v>1.6117002</v>
      </c>
      <c r="C10" s="8" t="s">
        <v>238</v>
      </c>
      <c r="D10" s="8">
        <v>1.2771000000000001E-4</v>
      </c>
      <c r="E10" s="8" t="s">
        <v>238</v>
      </c>
      <c r="F10" s="162">
        <v>2.5542E-6</v>
      </c>
      <c r="G10" s="28" t="s">
        <v>238</v>
      </c>
    </row>
    <row r="11" spans="1:7" ht="14.5" customHeight="1">
      <c r="A11" s="203" t="s">
        <v>233</v>
      </c>
      <c r="B11" s="204"/>
      <c r="C11" s="204"/>
      <c r="D11" s="204"/>
      <c r="E11" s="204"/>
      <c r="F11" s="204"/>
      <c r="G11" s="205"/>
    </row>
    <row r="12" spans="1:7">
      <c r="A12" s="5" t="s">
        <v>8</v>
      </c>
      <c r="B12" s="147">
        <v>56100</v>
      </c>
      <c r="C12" s="108" t="s">
        <v>24</v>
      </c>
      <c r="D12" s="147">
        <v>5</v>
      </c>
      <c r="E12" s="108" t="s">
        <v>24</v>
      </c>
      <c r="F12" s="148">
        <v>0.1</v>
      </c>
      <c r="G12" s="109" t="s">
        <v>24</v>
      </c>
    </row>
    <row r="13" spans="1:7">
      <c r="A13" s="203" t="s">
        <v>230</v>
      </c>
      <c r="B13" s="204"/>
      <c r="C13" s="204"/>
      <c r="D13" s="204"/>
      <c r="E13" s="204"/>
      <c r="F13" s="204"/>
      <c r="G13" s="205"/>
    </row>
    <row r="14" spans="1:7">
      <c r="A14" s="5" t="s">
        <v>8</v>
      </c>
      <c r="B14" s="147">
        <v>56100</v>
      </c>
      <c r="C14" s="108" t="s">
        <v>24</v>
      </c>
      <c r="D14" s="147">
        <v>1</v>
      </c>
      <c r="E14" s="108" t="s">
        <v>24</v>
      </c>
      <c r="F14" s="148">
        <v>0.1</v>
      </c>
      <c r="G14" s="109" t="s">
        <v>24</v>
      </c>
    </row>
    <row r="15" spans="1:7" ht="14.5" customHeight="1">
      <c r="A15" s="203" t="s">
        <v>231</v>
      </c>
      <c r="B15" s="204"/>
      <c r="C15" s="204"/>
      <c r="D15" s="204"/>
      <c r="E15" s="204"/>
      <c r="F15" s="204"/>
      <c r="G15" s="205"/>
    </row>
    <row r="16" spans="1:7">
      <c r="A16" s="5" t="s">
        <v>8</v>
      </c>
      <c r="B16" s="147">
        <v>56100</v>
      </c>
      <c r="C16" s="108" t="s">
        <v>24</v>
      </c>
      <c r="D16" s="147">
        <v>1</v>
      </c>
      <c r="E16" s="108" t="s">
        <v>24</v>
      </c>
      <c r="F16" s="148">
        <v>0.1</v>
      </c>
      <c r="G16" s="109" t="s">
        <v>24</v>
      </c>
    </row>
    <row r="17" spans="1:7" ht="14.5" customHeight="1">
      <c r="A17" s="203" t="s">
        <v>232</v>
      </c>
      <c r="B17" s="204"/>
      <c r="C17" s="204"/>
      <c r="D17" s="204"/>
      <c r="E17" s="204"/>
      <c r="F17" s="204"/>
      <c r="G17" s="205"/>
    </row>
    <row r="18" spans="1:7" ht="15" thickBot="1">
      <c r="A18" s="6" t="s">
        <v>8</v>
      </c>
      <c r="B18" s="149">
        <v>56100</v>
      </c>
      <c r="C18" s="110" t="s">
        <v>24</v>
      </c>
      <c r="D18" s="149">
        <v>5</v>
      </c>
      <c r="E18" s="110" t="s">
        <v>24</v>
      </c>
      <c r="F18" s="150">
        <v>0.1</v>
      </c>
      <c r="G18" s="111" t="s">
        <v>24</v>
      </c>
    </row>
    <row r="19" spans="1:7">
      <c r="A19" t="s">
        <v>28</v>
      </c>
    </row>
    <row r="20" spans="1:7">
      <c r="A20" s="9" t="s">
        <v>22</v>
      </c>
    </row>
    <row r="21" spans="1:7">
      <c r="A21" s="13" t="s">
        <v>236</v>
      </c>
    </row>
    <row r="22" spans="1:7">
      <c r="A22" s="13"/>
    </row>
    <row r="23" spans="1:7" ht="15" thickBot="1">
      <c r="A23" s="13"/>
    </row>
    <row r="24" spans="1:7">
      <c r="A24" s="206" t="s">
        <v>234</v>
      </c>
      <c r="B24" s="207"/>
    </row>
    <row r="25" spans="1:7">
      <c r="A25" s="158" t="s">
        <v>233</v>
      </c>
      <c r="B25" s="159"/>
    </row>
    <row r="26" spans="1:7">
      <c r="A26" s="158" t="s">
        <v>230</v>
      </c>
      <c r="B26" s="159"/>
    </row>
    <row r="27" spans="1:7">
      <c r="A27" s="158" t="s">
        <v>231</v>
      </c>
      <c r="B27" s="159"/>
    </row>
    <row r="28" spans="1:7" ht="15" thickBot="1">
      <c r="A28" s="160" t="s">
        <v>232</v>
      </c>
      <c r="B28" s="161"/>
    </row>
    <row r="29" spans="1:7">
      <c r="A29" s="9"/>
    </row>
    <row r="30" spans="1:7" ht="18">
      <c r="A30" s="7" t="s">
        <v>31</v>
      </c>
    </row>
    <row r="31" spans="1:7" ht="15" thickBot="1"/>
    <row r="32" spans="1:7" ht="16">
      <c r="A32" s="21" t="s">
        <v>26</v>
      </c>
      <c r="B32" s="29">
        <v>25</v>
      </c>
    </row>
    <row r="33" spans="1:4" ht="17" thickBot="1">
      <c r="A33" s="6" t="s">
        <v>27</v>
      </c>
      <c r="B33" s="30">
        <v>298</v>
      </c>
    </row>
    <row r="34" spans="1:4">
      <c r="A34" t="s">
        <v>30</v>
      </c>
    </row>
    <row r="35" spans="1:4">
      <c r="A35" s="9" t="s">
        <v>29</v>
      </c>
    </row>
    <row r="38" spans="1:4" ht="36">
      <c r="A38" s="107" t="s">
        <v>142</v>
      </c>
    </row>
    <row r="39" spans="1:4" s="67" customFormat="1" ht="14.5" customHeight="1">
      <c r="A39" s="66"/>
    </row>
    <row r="40" spans="1:4" s="67" customFormat="1" ht="14.5" customHeight="1">
      <c r="A40" s="68" t="s">
        <v>69</v>
      </c>
    </row>
    <row r="41" spans="1:4" s="67" customFormat="1" ht="14.5" customHeight="1" thickBot="1">
      <c r="A41" s="66"/>
    </row>
    <row r="42" spans="1:4" s="67" customFormat="1" ht="58.25" customHeight="1">
      <c r="A42" s="69" t="s">
        <v>32</v>
      </c>
      <c r="B42" s="54" t="s">
        <v>70</v>
      </c>
      <c r="C42" s="54" t="s">
        <v>71</v>
      </c>
      <c r="D42" s="55" t="s">
        <v>72</v>
      </c>
    </row>
    <row r="43" spans="1:4" s="67" customFormat="1" ht="14.5" customHeight="1">
      <c r="A43" s="70" t="s">
        <v>219</v>
      </c>
      <c r="B43" s="71">
        <v>0.36399999999999999</v>
      </c>
      <c r="C43" s="72">
        <v>3.1E-2</v>
      </c>
      <c r="D43" s="73">
        <v>3.2000000000000001E-2</v>
      </c>
    </row>
    <row r="44" spans="1:4" s="67" customFormat="1" ht="14.5" customHeight="1">
      <c r="A44" s="70" t="s">
        <v>34</v>
      </c>
      <c r="B44" s="71">
        <v>0.51900000000000002</v>
      </c>
      <c r="C44" s="72">
        <v>3.5999999999999997E-2</v>
      </c>
      <c r="D44" s="73">
        <v>4.7E-2</v>
      </c>
    </row>
    <row r="45" spans="1:4" s="67" customFormat="1" ht="14.5" customHeight="1">
      <c r="A45" s="70" t="s">
        <v>35</v>
      </c>
      <c r="B45" s="71">
        <v>0.16700000000000001</v>
      </c>
      <c r="C45" s="72">
        <v>7.0000000000000007E-2</v>
      </c>
      <c r="D45" s="73">
        <v>7.0000000000000001E-3</v>
      </c>
    </row>
    <row r="46" spans="1:4" s="67" customFormat="1" ht="14.5" customHeight="1" thickBot="1">
      <c r="A46" s="74" t="s">
        <v>36</v>
      </c>
      <c r="B46" s="75">
        <v>0.107</v>
      </c>
      <c r="C46" s="76">
        <v>5.9999999999999995E-4</v>
      </c>
      <c r="D46" s="77">
        <v>5.0000000000000001E-4</v>
      </c>
    </row>
    <row r="47" spans="1:4" s="67" customFormat="1" ht="14.5" customHeight="1">
      <c r="A47" s="78" t="s">
        <v>73</v>
      </c>
    </row>
    <row r="48" spans="1:4" s="67" customFormat="1" ht="14.5" customHeight="1">
      <c r="A48" s="78" t="s">
        <v>74</v>
      </c>
    </row>
    <row r="49" spans="1:15" s="67" customFormat="1" ht="14.5" customHeight="1">
      <c r="A49" s="66"/>
    </row>
    <row r="50" spans="1:15" s="67" customFormat="1" ht="14.5" customHeight="1">
      <c r="H50" s="79"/>
      <c r="I50" s="79"/>
      <c r="J50" s="79"/>
    </row>
    <row r="51" spans="1:15" ht="18">
      <c r="A51" s="68" t="s">
        <v>75</v>
      </c>
      <c r="H51" s="79"/>
      <c r="I51" s="79"/>
      <c r="J51" s="79"/>
    </row>
    <row r="52" spans="1:15" ht="15" thickBot="1"/>
    <row r="53" spans="1:15" ht="60">
      <c r="A53" s="69" t="s">
        <v>76</v>
      </c>
      <c r="B53" s="54" t="s">
        <v>70</v>
      </c>
      <c r="C53" s="54" t="s">
        <v>71</v>
      </c>
      <c r="D53" s="55" t="s">
        <v>72</v>
      </c>
      <c r="E53" s="80"/>
      <c r="F53" s="81"/>
      <c r="G53" s="81"/>
      <c r="H53" s="81"/>
    </row>
    <row r="54" spans="1:15">
      <c r="A54" s="70" t="s">
        <v>38</v>
      </c>
      <c r="B54" s="71">
        <v>0.27700000000000002</v>
      </c>
      <c r="C54" s="82">
        <v>1.04E-2</v>
      </c>
      <c r="D54" s="73">
        <v>8.5000000000000006E-3</v>
      </c>
      <c r="E54" s="79"/>
      <c r="F54" s="81"/>
      <c r="G54" s="81"/>
      <c r="H54" s="81"/>
    </row>
    <row r="55" spans="1:15">
      <c r="A55" s="70" t="s">
        <v>39</v>
      </c>
      <c r="B55" s="71">
        <v>0.22900000000000001</v>
      </c>
      <c r="C55" s="82">
        <v>1.04E-2</v>
      </c>
      <c r="D55" s="73">
        <v>8.5000000000000006E-3</v>
      </c>
      <c r="E55" s="79"/>
      <c r="F55" s="81"/>
      <c r="G55" s="81"/>
      <c r="H55" s="81"/>
    </row>
    <row r="56" spans="1:15" ht="15" thickBot="1">
      <c r="A56" s="74" t="s">
        <v>37</v>
      </c>
      <c r="B56" s="75">
        <v>0.185</v>
      </c>
      <c r="C56" s="83">
        <v>1.04E-2</v>
      </c>
      <c r="D56" s="84">
        <v>8.5000000000000006E-3</v>
      </c>
      <c r="E56" s="79"/>
      <c r="F56" s="81"/>
      <c r="G56" s="81"/>
      <c r="H56" s="81"/>
    </row>
    <row r="57" spans="1:15">
      <c r="A57" s="78" t="s">
        <v>77</v>
      </c>
      <c r="B57" s="79"/>
      <c r="C57" s="79"/>
      <c r="G57" s="85"/>
      <c r="H57" s="85"/>
    </row>
    <row r="58" spans="1:15">
      <c r="A58" s="86" t="s">
        <v>78</v>
      </c>
      <c r="B58" s="79"/>
      <c r="C58" s="79"/>
    </row>
    <row r="59" spans="1:15">
      <c r="A59" s="78"/>
      <c r="B59" s="79"/>
      <c r="C59" s="79"/>
    </row>
    <row r="61" spans="1:15" ht="18">
      <c r="A61" s="68" t="s">
        <v>79</v>
      </c>
    </row>
    <row r="62" spans="1:15" ht="15" thickBot="1"/>
    <row r="63" spans="1:15" s="85" customFormat="1" ht="60">
      <c r="A63" s="64" t="s">
        <v>40</v>
      </c>
      <c r="B63" s="54" t="s">
        <v>70</v>
      </c>
      <c r="C63" s="54" t="s">
        <v>71</v>
      </c>
      <c r="D63" s="55" t="s">
        <v>72</v>
      </c>
      <c r="E63" s="80"/>
      <c r="F63" s="87"/>
      <c r="G63" s="87"/>
      <c r="H63" s="88"/>
      <c r="I63" s="87"/>
      <c r="J63" s="87"/>
      <c r="K63" s="24"/>
      <c r="L63" s="24"/>
      <c r="M63" s="24"/>
      <c r="N63" s="24"/>
      <c r="O63" s="24"/>
    </row>
    <row r="64" spans="1:15">
      <c r="A64" s="70" t="s">
        <v>41</v>
      </c>
      <c r="B64" s="89">
        <v>0.185</v>
      </c>
      <c r="C64" s="89">
        <v>2E-3</v>
      </c>
      <c r="D64" s="73">
        <v>1E-3</v>
      </c>
      <c r="E64" s="87"/>
      <c r="F64" s="87"/>
      <c r="G64" s="87"/>
      <c r="H64" s="88"/>
      <c r="I64" s="87"/>
      <c r="J64" s="87"/>
      <c r="K64" s="24"/>
      <c r="L64" s="24"/>
      <c r="M64" s="24"/>
      <c r="N64" s="24"/>
      <c r="O64" s="24"/>
    </row>
    <row r="65" spans="1:15" s="23" customFormat="1">
      <c r="A65" s="70" t="s">
        <v>42</v>
      </c>
      <c r="B65" s="89">
        <v>0.17199999999999999</v>
      </c>
      <c r="C65" s="89">
        <v>2E-3</v>
      </c>
      <c r="D65" s="73">
        <v>1E-3</v>
      </c>
      <c r="E65" s="87"/>
      <c r="F65" s="87"/>
      <c r="G65" s="87"/>
      <c r="H65" s="88"/>
      <c r="I65" s="87"/>
      <c r="J65" s="87"/>
      <c r="K65" s="24"/>
      <c r="L65" s="24"/>
      <c r="M65" s="24"/>
      <c r="N65" s="24"/>
      <c r="O65" s="24"/>
    </row>
    <row r="66" spans="1:15" s="23" customFormat="1" ht="29" thickBot="1">
      <c r="A66" s="74" t="s">
        <v>43</v>
      </c>
      <c r="B66" s="90">
        <v>0.16300000000000001</v>
      </c>
      <c r="C66" s="90">
        <v>4.0000000000000001E-3</v>
      </c>
      <c r="D66" s="84">
        <v>2E-3</v>
      </c>
      <c r="E66" s="87"/>
      <c r="F66" s="87"/>
      <c r="G66" s="87"/>
      <c r="H66" s="88"/>
      <c r="I66" s="87"/>
      <c r="J66" s="87"/>
      <c r="K66" s="24"/>
      <c r="L66" s="24"/>
      <c r="M66" s="24"/>
      <c r="N66" s="24"/>
      <c r="O66" s="24"/>
    </row>
    <row r="67" spans="1:15" s="23" customFormat="1">
      <c r="A67" s="78" t="s">
        <v>77</v>
      </c>
      <c r="B67" s="87"/>
      <c r="C67" s="87"/>
      <c r="D67" s="87"/>
      <c r="E67" s="87"/>
      <c r="F67" s="87"/>
      <c r="G67" s="87"/>
      <c r="H67" s="88"/>
      <c r="I67" s="87"/>
      <c r="J67" s="87"/>
      <c r="K67" s="24"/>
      <c r="L67" s="24"/>
      <c r="M67" s="24"/>
      <c r="N67" s="24"/>
      <c r="O67" s="24"/>
    </row>
    <row r="68" spans="1:15" s="23" customFormat="1">
      <c r="A68" s="86" t="s">
        <v>78</v>
      </c>
      <c r="B68" s="87"/>
      <c r="C68" s="87"/>
      <c r="D68" s="87"/>
      <c r="E68" s="87"/>
      <c r="F68" s="87"/>
      <c r="G68" s="87"/>
      <c r="H68" s="88"/>
      <c r="I68" s="87"/>
      <c r="J68" s="87"/>
      <c r="K68" s="24"/>
      <c r="L68" s="24"/>
      <c r="M68" s="24"/>
      <c r="N68" s="24"/>
      <c r="O68" s="24"/>
    </row>
    <row r="69" spans="1:15" s="23" customFormat="1">
      <c r="A69" s="86"/>
      <c r="B69" s="87"/>
      <c r="C69" s="87"/>
      <c r="D69" s="87"/>
      <c r="E69" s="87"/>
      <c r="F69" s="87"/>
      <c r="G69" s="87"/>
      <c r="H69" s="88"/>
      <c r="I69" s="87"/>
      <c r="J69" s="87"/>
      <c r="K69" s="24"/>
      <c r="L69" s="24"/>
      <c r="M69" s="24"/>
      <c r="N69" s="24"/>
      <c r="O69" s="24"/>
    </row>
    <row r="71" spans="1:15" ht="18">
      <c r="A71" s="68" t="s">
        <v>80</v>
      </c>
    </row>
    <row r="72" spans="1:15" ht="15" thickBot="1"/>
    <row r="73" spans="1:15" ht="60">
      <c r="A73" s="69" t="s">
        <v>81</v>
      </c>
      <c r="B73" s="54" t="s">
        <v>70</v>
      </c>
      <c r="C73" s="54" t="s">
        <v>71</v>
      </c>
      <c r="D73" s="55" t="s">
        <v>72</v>
      </c>
      <c r="E73" s="80"/>
      <c r="F73" s="80"/>
    </row>
    <row r="74" spans="1:15">
      <c r="A74" s="70" t="s">
        <v>50</v>
      </c>
      <c r="B74" s="91">
        <v>0</v>
      </c>
      <c r="C74" s="91">
        <v>0</v>
      </c>
      <c r="D74" s="92">
        <v>0</v>
      </c>
      <c r="E74" s="80"/>
      <c r="F74" s="80"/>
    </row>
    <row r="75" spans="1:15">
      <c r="A75" s="70" t="s">
        <v>219</v>
      </c>
      <c r="B75" s="91">
        <v>0.36399999999999999</v>
      </c>
      <c r="C75" s="93">
        <v>3.1E-2</v>
      </c>
      <c r="D75" s="94">
        <v>3.2000000000000001E-2</v>
      </c>
      <c r="E75" s="79"/>
      <c r="F75" s="79"/>
    </row>
    <row r="76" spans="1:15" ht="28">
      <c r="A76" s="70" t="s">
        <v>82</v>
      </c>
      <c r="B76" s="91">
        <v>0.51900000000000002</v>
      </c>
      <c r="C76" s="93">
        <v>3.5999999999999997E-2</v>
      </c>
      <c r="D76" s="94">
        <v>4.7E-2</v>
      </c>
      <c r="E76" s="79"/>
      <c r="F76" s="79"/>
    </row>
    <row r="77" spans="1:15">
      <c r="A77" s="70" t="s">
        <v>35</v>
      </c>
      <c r="B77" s="91">
        <v>0.16700000000000001</v>
      </c>
      <c r="C77" s="93">
        <v>7.0000000000000007E-2</v>
      </c>
      <c r="D77" s="94">
        <v>7.0000000000000001E-3</v>
      </c>
      <c r="E77" s="79"/>
      <c r="F77" s="79"/>
    </row>
    <row r="78" spans="1:15">
      <c r="A78" s="70" t="s">
        <v>36</v>
      </c>
      <c r="B78" s="91">
        <v>0.107</v>
      </c>
      <c r="C78" s="93">
        <v>5.9999999999999995E-4</v>
      </c>
      <c r="D78" s="94">
        <v>5.0000000000000001E-4</v>
      </c>
      <c r="E78" s="79"/>
      <c r="F78" s="79"/>
    </row>
    <row r="79" spans="1:15">
      <c r="A79" s="70" t="s">
        <v>41</v>
      </c>
      <c r="B79" s="95">
        <v>0.185</v>
      </c>
      <c r="C79" s="95">
        <v>2E-3</v>
      </c>
      <c r="D79" s="96">
        <v>1E-3</v>
      </c>
      <c r="E79" s="79"/>
      <c r="F79" s="79"/>
    </row>
    <row r="80" spans="1:15">
      <c r="A80" s="70" t="s">
        <v>42</v>
      </c>
      <c r="B80" s="93">
        <v>0.17199999999999999</v>
      </c>
      <c r="C80" s="93">
        <v>2E-3</v>
      </c>
      <c r="D80" s="94">
        <v>1E-3</v>
      </c>
      <c r="E80" s="79"/>
      <c r="F80" s="79"/>
    </row>
    <row r="81" spans="1:6" ht="29" thickBot="1">
      <c r="A81" s="74" t="s">
        <v>43</v>
      </c>
      <c r="B81" s="97">
        <v>0.16300000000000001</v>
      </c>
      <c r="C81" s="97">
        <v>4.0000000000000001E-3</v>
      </c>
      <c r="D81" s="98">
        <v>2E-3</v>
      </c>
      <c r="E81" s="79"/>
      <c r="F81" s="79"/>
    </row>
    <row r="82" spans="1:6">
      <c r="A82" s="78" t="s">
        <v>77</v>
      </c>
    </row>
    <row r="83" spans="1:6">
      <c r="A83" s="86" t="s">
        <v>78</v>
      </c>
    </row>
    <row r="84" spans="1:6">
      <c r="A84" s="86"/>
    </row>
    <row r="86" spans="1:6" ht="18">
      <c r="A86" s="68" t="s">
        <v>83</v>
      </c>
    </row>
    <row r="87" spans="1:6" ht="15" thickBot="1"/>
    <row r="88" spans="1:6" ht="32">
      <c r="A88" s="64" t="s">
        <v>84</v>
      </c>
      <c r="B88" s="55" t="s">
        <v>85</v>
      </c>
      <c r="C88" s="80"/>
      <c r="D88" s="80"/>
    </row>
    <row r="89" spans="1:6">
      <c r="A89" s="70" t="s">
        <v>47</v>
      </c>
      <c r="B89" s="99">
        <v>8.81</v>
      </c>
      <c r="C89" s="100"/>
      <c r="D89" s="100"/>
    </row>
    <row r="90" spans="1:6" ht="15" thickBot="1">
      <c r="A90" s="74" t="s">
        <v>86</v>
      </c>
      <c r="B90" s="101">
        <v>10.15</v>
      </c>
      <c r="C90" s="100"/>
      <c r="D90" s="100"/>
    </row>
    <row r="91" spans="1:6">
      <c r="A91" t="s">
        <v>87</v>
      </c>
    </row>
    <row r="92" spans="1:6">
      <c r="A92" s="9" t="s">
        <v>88</v>
      </c>
    </row>
    <row r="95" spans="1:6" ht="18">
      <c r="A95" s="68" t="s">
        <v>89</v>
      </c>
    </row>
    <row r="97" spans="1:4" ht="32">
      <c r="A97" s="63" t="s">
        <v>32</v>
      </c>
      <c r="B97" s="102" t="s">
        <v>90</v>
      </c>
      <c r="C97" s="102" t="s">
        <v>91</v>
      </c>
      <c r="D97" s="80"/>
    </row>
    <row r="98" spans="1:4" ht="28">
      <c r="A98" s="103" t="s">
        <v>92</v>
      </c>
      <c r="B98" s="104">
        <v>4.7999999999999996E-3</v>
      </c>
      <c r="C98" s="104">
        <v>5.1000000000000004E-3</v>
      </c>
    </row>
    <row r="99" spans="1:4" ht="28">
      <c r="A99" s="103" t="s">
        <v>93</v>
      </c>
      <c r="B99" s="104">
        <v>4.7999999999999996E-3</v>
      </c>
      <c r="C99" s="104">
        <v>5.1000000000000004E-3</v>
      </c>
    </row>
    <row r="100" spans="1:4" ht="28">
      <c r="A100" s="103" t="s">
        <v>94</v>
      </c>
      <c r="B100" s="104">
        <v>4.7999999999999996E-3</v>
      </c>
      <c r="C100" s="104">
        <v>5.1000000000000004E-3</v>
      </c>
    </row>
    <row r="101" spans="1:4" ht="28">
      <c r="A101" s="103" t="s">
        <v>95</v>
      </c>
      <c r="B101" s="104">
        <v>1.6999999999999999E-3</v>
      </c>
      <c r="C101" s="104">
        <v>1.1000000000000001E-3</v>
      </c>
    </row>
    <row r="102" spans="1:4" ht="28">
      <c r="A102" s="103" t="s">
        <v>96</v>
      </c>
      <c r="B102" s="104">
        <v>1.4E-3</v>
      </c>
      <c r="C102" s="104">
        <v>8.9999999999999998E-4</v>
      </c>
    </row>
    <row r="103" spans="1:4" ht="28">
      <c r="A103" s="103" t="s">
        <v>97</v>
      </c>
      <c r="B103" s="104">
        <v>1.5E-3</v>
      </c>
      <c r="C103" s="104">
        <v>1E-3</v>
      </c>
    </row>
    <row r="104" spans="1:4" ht="28">
      <c r="A104" s="103" t="s">
        <v>98</v>
      </c>
      <c r="B104" s="104">
        <v>1.1999999999999999E-3</v>
      </c>
      <c r="C104" s="104">
        <v>5.9999999999999995E-4</v>
      </c>
    </row>
    <row r="105" spans="1:4" ht="28">
      <c r="A105" s="103" t="s">
        <v>99</v>
      </c>
      <c r="B105" s="104">
        <v>1E-3</v>
      </c>
      <c r="C105" s="104">
        <v>5.0000000000000001E-4</v>
      </c>
    </row>
    <row r="106" spans="1:4" ht="28">
      <c r="A106" s="103" t="s">
        <v>100</v>
      </c>
      <c r="B106" s="104">
        <v>1E-3</v>
      </c>
      <c r="C106" s="104">
        <v>5.0000000000000001E-4</v>
      </c>
    </row>
    <row r="107" spans="1:4" ht="28">
      <c r="A107" s="103" t="s">
        <v>101</v>
      </c>
      <c r="B107" s="104">
        <v>5.1499999999999997E-2</v>
      </c>
      <c r="C107" s="104">
        <v>0.40899999999999997</v>
      </c>
    </row>
    <row r="108" spans="1:4" ht="28">
      <c r="A108" s="103" t="s">
        <v>102</v>
      </c>
      <c r="B108" s="104">
        <v>8.4900000000000003E-2</v>
      </c>
      <c r="C108" s="104">
        <v>0.36749999999999999</v>
      </c>
    </row>
    <row r="109" spans="1:4" ht="28">
      <c r="A109" s="103" t="s">
        <v>103</v>
      </c>
      <c r="B109" s="104">
        <v>9.3299999999999994E-2</v>
      </c>
      <c r="C109" s="104">
        <v>0.34920000000000001</v>
      </c>
    </row>
    <row r="110" spans="1:4" ht="28">
      <c r="A110" s="103" t="s">
        <v>104</v>
      </c>
      <c r="B110" s="104">
        <v>0.1142</v>
      </c>
      <c r="C110" s="104">
        <v>0.3246</v>
      </c>
    </row>
    <row r="111" spans="1:4" ht="28">
      <c r="A111" s="103" t="s">
        <v>105</v>
      </c>
      <c r="B111" s="104">
        <v>0.16800000000000001</v>
      </c>
      <c r="C111" s="104">
        <v>0.1278</v>
      </c>
    </row>
    <row r="112" spans="1:4" ht="28">
      <c r="A112" s="103" t="s">
        <v>106</v>
      </c>
      <c r="B112" s="104">
        <v>0.1726</v>
      </c>
      <c r="C112" s="104">
        <v>9.2399999999999996E-2</v>
      </c>
    </row>
    <row r="113" spans="1:3" ht="28">
      <c r="A113" s="103" t="s">
        <v>107</v>
      </c>
      <c r="B113" s="104">
        <v>0.16930000000000001</v>
      </c>
      <c r="C113" s="104">
        <v>6.4100000000000004E-2</v>
      </c>
    </row>
    <row r="114" spans="1:3" ht="28">
      <c r="A114" s="103" t="s">
        <v>108</v>
      </c>
      <c r="B114" s="104">
        <v>0.14349999999999999</v>
      </c>
      <c r="C114" s="104">
        <v>5.7799999999999997E-2</v>
      </c>
    </row>
    <row r="115" spans="1:3" ht="28">
      <c r="A115" s="103" t="s">
        <v>109</v>
      </c>
      <c r="B115" s="104">
        <v>0.10920000000000001</v>
      </c>
      <c r="C115" s="104">
        <v>4.9299999999999997E-2</v>
      </c>
    </row>
    <row r="116" spans="1:3" ht="28">
      <c r="A116" s="103" t="s">
        <v>110</v>
      </c>
      <c r="B116" s="104">
        <v>0.1235</v>
      </c>
      <c r="C116" s="104">
        <v>5.28E-2</v>
      </c>
    </row>
    <row r="117" spans="1:3" ht="28">
      <c r="A117" s="103" t="s">
        <v>111</v>
      </c>
      <c r="B117" s="104">
        <v>0.13070000000000001</v>
      </c>
      <c r="C117" s="104">
        <v>5.4600000000000003E-2</v>
      </c>
    </row>
    <row r="118" spans="1:3" ht="28">
      <c r="A118" s="103" t="s">
        <v>112</v>
      </c>
      <c r="B118" s="104">
        <v>0.124</v>
      </c>
      <c r="C118" s="104">
        <v>5.33E-2</v>
      </c>
    </row>
    <row r="119" spans="1:3" ht="28">
      <c r="A119" s="103" t="s">
        <v>113</v>
      </c>
      <c r="B119" s="104">
        <v>2.8500000000000001E-2</v>
      </c>
      <c r="C119" s="104">
        <v>3.4099999999999998E-2</v>
      </c>
    </row>
    <row r="120" spans="1:3" ht="28">
      <c r="A120" s="103" t="s">
        <v>114</v>
      </c>
      <c r="B120" s="104">
        <v>1.77E-2</v>
      </c>
      <c r="C120" s="104">
        <v>3.2599999999999997E-2</v>
      </c>
    </row>
    <row r="121" spans="1:3" ht="28">
      <c r="A121" s="103" t="s">
        <v>115</v>
      </c>
      <c r="B121" s="104">
        <v>6.4699999999999994E-2</v>
      </c>
      <c r="C121" s="104">
        <v>7.0400000000000004E-2</v>
      </c>
    </row>
    <row r="122" spans="1:3" ht="28">
      <c r="A122" s="103" t="s">
        <v>116</v>
      </c>
      <c r="B122" s="104">
        <v>5.6000000000000001E-2</v>
      </c>
      <c r="C122" s="104">
        <v>5.3100000000000001E-2</v>
      </c>
    </row>
    <row r="123" spans="1:3" ht="28">
      <c r="A123" s="103" t="s">
        <v>117</v>
      </c>
      <c r="B123" s="104">
        <v>4.7300000000000002E-2</v>
      </c>
      <c r="C123" s="104">
        <v>3.5799999999999998E-2</v>
      </c>
    </row>
    <row r="124" spans="1:3" ht="28">
      <c r="A124" s="103" t="s">
        <v>118</v>
      </c>
      <c r="B124" s="104">
        <v>4.2599999999999999E-2</v>
      </c>
      <c r="C124" s="104">
        <v>2.7199999999999998E-2</v>
      </c>
    </row>
    <row r="125" spans="1:3" ht="28">
      <c r="A125" s="103" t="s">
        <v>119</v>
      </c>
      <c r="B125" s="104">
        <v>4.2200000000000001E-2</v>
      </c>
      <c r="C125" s="104">
        <v>2.6800000000000001E-2</v>
      </c>
    </row>
    <row r="126" spans="1:3" ht="28">
      <c r="A126" s="103" t="s">
        <v>120</v>
      </c>
      <c r="B126" s="104">
        <v>3.9300000000000002E-2</v>
      </c>
      <c r="C126" s="104">
        <v>2.4899999999999999E-2</v>
      </c>
    </row>
    <row r="127" spans="1:3" ht="28">
      <c r="A127" s="103" t="s">
        <v>121</v>
      </c>
      <c r="B127" s="104">
        <v>3.3700000000000001E-2</v>
      </c>
      <c r="C127" s="104">
        <v>2.1600000000000001E-2</v>
      </c>
    </row>
    <row r="128" spans="1:3" ht="28">
      <c r="A128" s="103" t="s">
        <v>122</v>
      </c>
      <c r="B128" s="104">
        <v>2.7300000000000001E-2</v>
      </c>
      <c r="C128" s="104">
        <v>1.78E-2</v>
      </c>
    </row>
    <row r="129" spans="1:3" ht="28">
      <c r="A129" s="103" t="s">
        <v>123</v>
      </c>
      <c r="B129" s="104">
        <v>1.5800000000000002E-2</v>
      </c>
      <c r="C129" s="104">
        <v>1.0999999999999999E-2</v>
      </c>
    </row>
    <row r="130" spans="1:3" ht="28">
      <c r="A130" s="103" t="s">
        <v>124</v>
      </c>
      <c r="B130" s="104">
        <v>1.5299999999999999E-2</v>
      </c>
      <c r="C130" s="104">
        <v>1.0699999999999999E-2</v>
      </c>
    </row>
    <row r="131" spans="1:3" ht="28">
      <c r="A131" s="103" t="s">
        <v>125</v>
      </c>
      <c r="B131" s="104">
        <v>1.35E-2</v>
      </c>
      <c r="C131" s="104">
        <v>1.14E-2</v>
      </c>
    </row>
    <row r="132" spans="1:3" ht="28">
      <c r="A132" s="103" t="s">
        <v>126</v>
      </c>
      <c r="B132" s="104">
        <v>8.3000000000000001E-3</v>
      </c>
      <c r="C132" s="104">
        <v>1.4500000000000001E-2</v>
      </c>
    </row>
    <row r="133" spans="1:3" ht="28">
      <c r="A133" s="103" t="s">
        <v>127</v>
      </c>
      <c r="B133" s="104">
        <v>7.9000000000000008E-3</v>
      </c>
      <c r="C133" s="104">
        <v>1.47E-2</v>
      </c>
    </row>
    <row r="134" spans="1:3" ht="28">
      <c r="A134" s="103" t="s">
        <v>128</v>
      </c>
      <c r="B134" s="104">
        <v>0.10349999999999999</v>
      </c>
      <c r="C134" s="104">
        <v>8.1299999999999997E-2</v>
      </c>
    </row>
    <row r="135" spans="1:3" ht="28">
      <c r="A135" s="103" t="s">
        <v>129</v>
      </c>
      <c r="B135" s="104">
        <v>9.8199999999999996E-2</v>
      </c>
      <c r="C135" s="104">
        <v>6.4600000000000005E-2</v>
      </c>
    </row>
    <row r="136" spans="1:3" ht="28">
      <c r="A136" s="103" t="s">
        <v>130</v>
      </c>
      <c r="B136" s="104">
        <v>9.0800000000000006E-2</v>
      </c>
      <c r="C136" s="104">
        <v>5.1700000000000003E-2</v>
      </c>
    </row>
    <row r="137" spans="1:3" ht="28">
      <c r="A137" s="103" t="s">
        <v>131</v>
      </c>
      <c r="B137" s="104">
        <v>8.7099999999999997E-2</v>
      </c>
      <c r="C137" s="104">
        <v>4.5199999999999997E-2</v>
      </c>
    </row>
    <row r="138" spans="1:3" ht="28">
      <c r="A138" s="103" t="s">
        <v>132</v>
      </c>
      <c r="B138" s="104">
        <v>8.7099999999999997E-2</v>
      </c>
      <c r="C138" s="104">
        <v>4.5199999999999997E-2</v>
      </c>
    </row>
    <row r="139" spans="1:3" ht="28">
      <c r="A139" s="103" t="s">
        <v>133</v>
      </c>
      <c r="B139" s="104">
        <v>7.2800000000000004E-2</v>
      </c>
      <c r="C139" s="104">
        <v>3.9100000000000003E-2</v>
      </c>
    </row>
    <row r="140" spans="1:3" ht="28">
      <c r="A140" s="103" t="s">
        <v>134</v>
      </c>
      <c r="B140" s="104">
        <v>5.6399999999999999E-2</v>
      </c>
      <c r="C140" s="104">
        <v>3.2099999999999997E-2</v>
      </c>
    </row>
    <row r="141" spans="1:3" ht="28">
      <c r="A141" s="103" t="s">
        <v>135</v>
      </c>
      <c r="B141" s="104">
        <v>6.2100000000000002E-2</v>
      </c>
      <c r="C141" s="104">
        <v>3.4599999999999999E-2</v>
      </c>
    </row>
    <row r="142" spans="1:3" ht="28">
      <c r="A142" s="103" t="s">
        <v>136</v>
      </c>
      <c r="B142" s="104">
        <v>1.6400000000000001E-2</v>
      </c>
      <c r="C142" s="104">
        <v>1.5100000000000001E-2</v>
      </c>
    </row>
    <row r="143" spans="1:3" ht="28">
      <c r="A143" s="103" t="s">
        <v>137</v>
      </c>
      <c r="B143" s="104">
        <v>2.2800000000000001E-2</v>
      </c>
      <c r="C143" s="104">
        <v>1.78E-2</v>
      </c>
    </row>
    <row r="144" spans="1:3" ht="28">
      <c r="A144" s="103" t="s">
        <v>138</v>
      </c>
      <c r="B144" s="104">
        <v>1.14E-2</v>
      </c>
      <c r="C144" s="104">
        <v>1.55E-2</v>
      </c>
    </row>
    <row r="145" spans="1:3" ht="28">
      <c r="A145" s="103" t="s">
        <v>139</v>
      </c>
      <c r="B145" s="104">
        <v>1.32E-2</v>
      </c>
      <c r="C145" s="104">
        <v>1.52E-2</v>
      </c>
    </row>
    <row r="146" spans="1:3" ht="28">
      <c r="A146" s="103" t="s">
        <v>46</v>
      </c>
      <c r="B146" s="104">
        <v>1.01E-2</v>
      </c>
      <c r="C146" s="104">
        <v>1.5699999999999999E-2</v>
      </c>
    </row>
    <row r="149" spans="1:3" ht="18">
      <c r="A149" s="7" t="s">
        <v>140</v>
      </c>
    </row>
    <row r="150" spans="1:3" ht="15" thickBot="1"/>
    <row r="151" spans="1:3" ht="16">
      <c r="A151" s="21" t="s">
        <v>26</v>
      </c>
      <c r="B151" s="29">
        <v>25</v>
      </c>
    </row>
    <row r="152" spans="1:3" ht="17" thickBot="1">
      <c r="A152" s="6" t="s">
        <v>27</v>
      </c>
      <c r="B152" s="30">
        <v>298</v>
      </c>
    </row>
    <row r="153" spans="1:3">
      <c r="A153" t="s">
        <v>30</v>
      </c>
    </row>
    <row r="154" spans="1:3">
      <c r="A154" s="9" t="s">
        <v>29</v>
      </c>
    </row>
    <row r="155" spans="1:3">
      <c r="A155" s="9"/>
    </row>
    <row r="156" spans="1:3">
      <c r="A156" s="9"/>
    </row>
    <row r="157" spans="1:3" ht="36">
      <c r="A157" s="107" t="s">
        <v>67</v>
      </c>
    </row>
    <row r="158" spans="1:3" ht="24" customHeight="1">
      <c r="A158" s="107"/>
    </row>
    <row r="159" spans="1:3" ht="25.25" customHeight="1">
      <c r="A159" s="7" t="s">
        <v>218</v>
      </c>
    </row>
    <row r="160" spans="1:3" ht="25.25" customHeight="1" thickBot="1">
      <c r="A160" s="113"/>
    </row>
    <row r="161" spans="1:9" ht="28">
      <c r="A161" s="114" t="s">
        <v>54</v>
      </c>
      <c r="B161" s="57" t="s">
        <v>55</v>
      </c>
      <c r="C161" s="57" t="s">
        <v>56</v>
      </c>
      <c r="D161" s="57" t="s">
        <v>213</v>
      </c>
      <c r="E161" s="57" t="s">
        <v>214</v>
      </c>
      <c r="F161" s="57" t="s">
        <v>215</v>
      </c>
      <c r="G161" s="57" t="s">
        <v>216</v>
      </c>
      <c r="H161" s="58" t="s">
        <v>57</v>
      </c>
      <c r="I161" s="80"/>
    </row>
    <row r="162" spans="1:9">
      <c r="A162" s="115" t="s">
        <v>58</v>
      </c>
      <c r="B162" s="104" t="s">
        <v>49</v>
      </c>
      <c r="C162" s="104">
        <v>-3.59</v>
      </c>
      <c r="D162" s="104">
        <v>0.06</v>
      </c>
      <c r="E162" s="104">
        <v>1.43</v>
      </c>
      <c r="F162" s="104">
        <v>-0.23</v>
      </c>
      <c r="G162" s="104">
        <v>-0.43</v>
      </c>
      <c r="H162" s="116" t="s">
        <v>49</v>
      </c>
      <c r="I162" s="79"/>
    </row>
    <row r="163" spans="1:9">
      <c r="A163" s="115" t="s">
        <v>59</v>
      </c>
      <c r="B163" s="104" t="s">
        <v>49</v>
      </c>
      <c r="C163" s="104">
        <v>-2.8</v>
      </c>
      <c r="D163" s="104">
        <v>-0.13</v>
      </c>
      <c r="E163" s="104">
        <v>1.02</v>
      </c>
      <c r="F163" s="104">
        <v>-0.45</v>
      </c>
      <c r="G163" s="104">
        <v>-0.63</v>
      </c>
      <c r="H163" s="116" t="s">
        <v>49</v>
      </c>
      <c r="I163" s="79"/>
    </row>
    <row r="164" spans="1:9">
      <c r="A164" s="115" t="s">
        <v>60</v>
      </c>
      <c r="B164" s="104" t="s">
        <v>49</v>
      </c>
      <c r="C164" s="104" t="s">
        <v>49</v>
      </c>
      <c r="D164" s="104">
        <v>-0.16</v>
      </c>
      <c r="E164" s="104">
        <v>0.2</v>
      </c>
      <c r="F164" s="104">
        <v>-0.27</v>
      </c>
      <c r="G164" s="104">
        <v>-0.33</v>
      </c>
      <c r="H164" s="116">
        <v>-0.2</v>
      </c>
      <c r="I164" s="79"/>
    </row>
    <row r="165" spans="1:9" ht="15" thickBot="1">
      <c r="A165" s="117" t="s">
        <v>61</v>
      </c>
      <c r="B165" s="118" t="s">
        <v>49</v>
      </c>
      <c r="C165" s="118" t="s">
        <v>49</v>
      </c>
      <c r="D165" s="118">
        <v>0.69</v>
      </c>
      <c r="E165" s="118">
        <v>1.43</v>
      </c>
      <c r="F165" s="118">
        <v>0.46</v>
      </c>
      <c r="G165" s="118">
        <v>0.34</v>
      </c>
      <c r="H165" s="119">
        <v>-0.2</v>
      </c>
      <c r="I165" s="79"/>
    </row>
    <row r="166" spans="1:9">
      <c r="A166" s="120" t="s">
        <v>217</v>
      </c>
    </row>
    <row r="167" spans="1:9">
      <c r="A167" s="24"/>
    </row>
    <row r="168" spans="1:9">
      <c r="A168" s="24"/>
    </row>
    <row r="169" spans="1:9" ht="18">
      <c r="A169" s="7" t="s">
        <v>221</v>
      </c>
    </row>
    <row r="170" spans="1:9" ht="15" thickBot="1">
      <c r="A170" s="24"/>
    </row>
    <row r="171" spans="1:9">
      <c r="A171" s="114" t="s">
        <v>54</v>
      </c>
      <c r="B171" s="57" t="s">
        <v>220</v>
      </c>
    </row>
    <row r="172" spans="1:9">
      <c r="A172" s="122" t="s">
        <v>209</v>
      </c>
      <c r="B172" s="122" t="s">
        <v>225</v>
      </c>
    </row>
    <row r="173" spans="1:9">
      <c r="A173" s="122" t="s">
        <v>210</v>
      </c>
      <c r="B173" s="122" t="s">
        <v>239</v>
      </c>
    </row>
    <row r="174" spans="1:9">
      <c r="A174" s="122" t="s">
        <v>211</v>
      </c>
      <c r="B174" s="122" t="s">
        <v>240</v>
      </c>
    </row>
    <row r="175" spans="1:9">
      <c r="A175" s="122" t="s">
        <v>60</v>
      </c>
      <c r="B175" s="122" t="s">
        <v>228</v>
      </c>
    </row>
    <row r="176" spans="1:9">
      <c r="A176" s="122" t="s">
        <v>61</v>
      </c>
      <c r="B176" s="122" t="s">
        <v>223</v>
      </c>
    </row>
    <row r="177" spans="1:3">
      <c r="A177" s="120" t="s">
        <v>222</v>
      </c>
    </row>
    <row r="178" spans="1:3">
      <c r="A178" s="9" t="s">
        <v>224</v>
      </c>
    </row>
    <row r="180" spans="1:3" ht="36">
      <c r="A180" s="107" t="s">
        <v>68</v>
      </c>
    </row>
    <row r="182" spans="1:3" ht="18">
      <c r="A182" s="7" t="s">
        <v>143</v>
      </c>
      <c r="B182" s="67"/>
      <c r="C182" s="67"/>
    </row>
    <row r="183" spans="1:3" ht="23.5" customHeight="1" thickBot="1">
      <c r="B183" s="67"/>
      <c r="C183" s="67"/>
    </row>
    <row r="184" spans="1:3" ht="15" thickBot="1">
      <c r="A184" s="124" t="s">
        <v>144</v>
      </c>
      <c r="B184" s="125" t="s">
        <v>145</v>
      </c>
      <c r="C184" s="126" t="s">
        <v>146</v>
      </c>
    </row>
    <row r="185" spans="1:3" ht="28">
      <c r="A185" s="128" t="s">
        <v>226</v>
      </c>
      <c r="B185" s="129">
        <v>1500</v>
      </c>
      <c r="C185" s="127" t="s">
        <v>227</v>
      </c>
    </row>
    <row r="186" spans="1:3">
      <c r="A186" s="5" t="s">
        <v>147</v>
      </c>
      <c r="B186" s="108">
        <v>11700</v>
      </c>
      <c r="C186" s="109" t="s">
        <v>148</v>
      </c>
    </row>
    <row r="187" spans="1:3">
      <c r="A187" s="5" t="s">
        <v>149</v>
      </c>
      <c r="B187" s="108">
        <v>650</v>
      </c>
      <c r="C187" s="109" t="s">
        <v>148</v>
      </c>
    </row>
    <row r="188" spans="1:3">
      <c r="A188" s="5" t="s">
        <v>150</v>
      </c>
      <c r="B188" s="108">
        <v>2800</v>
      </c>
      <c r="C188" s="109" t="s">
        <v>148</v>
      </c>
    </row>
    <row r="189" spans="1:3">
      <c r="A189" s="5" t="s">
        <v>151</v>
      </c>
      <c r="B189" s="108">
        <v>1300</v>
      </c>
      <c r="C189" s="109" t="s">
        <v>148</v>
      </c>
    </row>
    <row r="190" spans="1:3">
      <c r="A190" s="5" t="s">
        <v>152</v>
      </c>
      <c r="B190" s="108">
        <v>3800</v>
      </c>
      <c r="C190" s="109" t="s">
        <v>148</v>
      </c>
    </row>
    <row r="191" spans="1:3">
      <c r="A191" s="5" t="s">
        <v>153</v>
      </c>
      <c r="B191" s="108">
        <v>140</v>
      </c>
      <c r="C191" s="109" t="s">
        <v>148</v>
      </c>
    </row>
    <row r="192" spans="1:3">
      <c r="A192" s="5" t="s">
        <v>154</v>
      </c>
      <c r="B192" s="108">
        <v>6300</v>
      </c>
      <c r="C192" s="109" t="s">
        <v>148</v>
      </c>
    </row>
    <row r="193" spans="1:3">
      <c r="A193" s="5" t="s">
        <v>155</v>
      </c>
      <c r="B193" s="108">
        <f>0.13*B191</f>
        <v>18.2</v>
      </c>
      <c r="C193" s="109" t="s">
        <v>156</v>
      </c>
    </row>
    <row r="194" spans="1:3">
      <c r="A194" s="5" t="s">
        <v>157</v>
      </c>
      <c r="B194" s="108">
        <f>0.11*B191</f>
        <v>15.4</v>
      </c>
      <c r="C194" s="109" t="s">
        <v>156</v>
      </c>
    </row>
    <row r="195" spans="1:3">
      <c r="A195" s="5" t="s">
        <v>158</v>
      </c>
      <c r="B195" s="108">
        <v>21</v>
      </c>
      <c r="C195" s="109" t="s">
        <v>156</v>
      </c>
    </row>
    <row r="196" spans="1:3">
      <c r="A196" s="5" t="s">
        <v>159</v>
      </c>
      <c r="B196" s="108">
        <f>0.6*B188</f>
        <v>1680</v>
      </c>
      <c r="C196" s="109" t="s">
        <v>156</v>
      </c>
    </row>
    <row r="197" spans="1:3">
      <c r="A197" s="5" t="s">
        <v>160</v>
      </c>
      <c r="B197" s="108">
        <f>0.38*B188</f>
        <v>1064</v>
      </c>
      <c r="C197" s="109" t="s">
        <v>156</v>
      </c>
    </row>
    <row r="198" spans="1:3">
      <c r="A198" s="5" t="s">
        <v>161</v>
      </c>
      <c r="B198" s="108">
        <v>1400</v>
      </c>
      <c r="C198" s="109" t="s">
        <v>156</v>
      </c>
    </row>
    <row r="199" spans="1:3">
      <c r="A199" s="5" t="s">
        <v>162</v>
      </c>
      <c r="B199" s="108">
        <v>2730</v>
      </c>
      <c r="C199" s="109" t="s">
        <v>156</v>
      </c>
    </row>
    <row r="200" spans="1:3">
      <c r="A200" s="5" t="s">
        <v>163</v>
      </c>
      <c r="B200" s="108">
        <f>0.44*B188+0.52*B190+0.04*B189</f>
        <v>3260</v>
      </c>
      <c r="C200" s="109" t="s">
        <v>156</v>
      </c>
    </row>
    <row r="201" spans="1:3">
      <c r="A201" s="5" t="s">
        <v>164</v>
      </c>
      <c r="B201" s="108">
        <v>0</v>
      </c>
      <c r="C201" s="109" t="s">
        <v>156</v>
      </c>
    </row>
    <row r="202" spans="1:3">
      <c r="A202" s="5" t="s">
        <v>165</v>
      </c>
      <c r="B202" s="108">
        <f>0.2*B187+0.4*B188+0.4*B189</f>
        <v>1770</v>
      </c>
      <c r="C202" s="109" t="s">
        <v>156</v>
      </c>
    </row>
    <row r="203" spans="1:3">
      <c r="A203" s="5" t="s">
        <v>166</v>
      </c>
      <c r="B203" s="108">
        <f>0.1*B187+0.7*B188+0.2*B189</f>
        <v>2285</v>
      </c>
      <c r="C203" s="109" t="s">
        <v>156</v>
      </c>
    </row>
    <row r="204" spans="1:3">
      <c r="A204" s="5" t="s">
        <v>167</v>
      </c>
      <c r="B204" s="108">
        <f>0.23*B187+0.25*B188+0.52*B189</f>
        <v>1525.5</v>
      </c>
      <c r="C204" s="109" t="s">
        <v>156</v>
      </c>
    </row>
    <row r="205" spans="1:3">
      <c r="A205" s="5" t="s">
        <v>168</v>
      </c>
      <c r="B205" s="108">
        <v>1428</v>
      </c>
      <c r="C205" s="109" t="s">
        <v>156</v>
      </c>
    </row>
    <row r="206" spans="1:3">
      <c r="A206" s="5" t="s">
        <v>169</v>
      </c>
      <c r="B206" s="108">
        <v>1363</v>
      </c>
      <c r="C206" s="109" t="s">
        <v>156</v>
      </c>
    </row>
    <row r="207" spans="1:3">
      <c r="A207" s="5" t="s">
        <v>170</v>
      </c>
      <c r="B207" s="108">
        <v>1944</v>
      </c>
      <c r="C207" s="109" t="s">
        <v>156</v>
      </c>
    </row>
    <row r="208" spans="1:3">
      <c r="A208" s="5" t="s">
        <v>171</v>
      </c>
      <c r="B208" s="108">
        <v>0</v>
      </c>
      <c r="C208" s="109" t="s">
        <v>156</v>
      </c>
    </row>
    <row r="209" spans="1:3">
      <c r="A209" s="5" t="s">
        <v>172</v>
      </c>
      <c r="B209" s="108">
        <v>0</v>
      </c>
      <c r="C209" s="109" t="s">
        <v>156</v>
      </c>
    </row>
    <row r="210" spans="1:3">
      <c r="A210" s="5" t="s">
        <v>173</v>
      </c>
      <c r="B210" s="108">
        <f>0.5*B187+0.5*B188</f>
        <v>1725</v>
      </c>
      <c r="C210" s="109" t="s">
        <v>156</v>
      </c>
    </row>
    <row r="211" spans="1:3">
      <c r="A211" s="5" t="s">
        <v>174</v>
      </c>
      <c r="B211" s="108">
        <f>0.45*B187+0.55*B188</f>
        <v>1832.5000000000002</v>
      </c>
      <c r="C211" s="109" t="s">
        <v>156</v>
      </c>
    </row>
    <row r="212" spans="1:3">
      <c r="A212" s="5" t="s">
        <v>175</v>
      </c>
      <c r="B212" s="108">
        <v>15.4</v>
      </c>
      <c r="C212" s="109" t="s">
        <v>156</v>
      </c>
    </row>
    <row r="213" spans="1:3">
      <c r="A213" s="5" t="s">
        <v>176</v>
      </c>
      <c r="B213" s="108">
        <v>4.2</v>
      </c>
      <c r="C213" s="109" t="s">
        <v>156</v>
      </c>
    </row>
    <row r="214" spans="1:3">
      <c r="A214" s="5" t="s">
        <v>177</v>
      </c>
      <c r="B214" s="108">
        <v>350</v>
      </c>
      <c r="C214" s="109" t="s">
        <v>156</v>
      </c>
    </row>
    <row r="215" spans="1:3">
      <c r="A215" s="5" t="s">
        <v>178</v>
      </c>
      <c r="B215" s="108">
        <v>1774</v>
      </c>
      <c r="C215" s="109" t="s">
        <v>156</v>
      </c>
    </row>
    <row r="216" spans="1:3">
      <c r="A216" s="5" t="s">
        <v>179</v>
      </c>
      <c r="B216" s="108">
        <v>0</v>
      </c>
      <c r="C216" s="109" t="s">
        <v>156</v>
      </c>
    </row>
    <row r="217" spans="1:3">
      <c r="A217" s="5" t="s">
        <v>180</v>
      </c>
      <c r="B217" s="108">
        <v>0</v>
      </c>
      <c r="C217" s="109" t="s">
        <v>156</v>
      </c>
    </row>
    <row r="218" spans="1:3">
      <c r="A218" s="5" t="s">
        <v>181</v>
      </c>
      <c r="B218" s="108">
        <v>25</v>
      </c>
      <c r="C218" s="109" t="s">
        <v>156</v>
      </c>
    </row>
    <row r="219" spans="1:3">
      <c r="A219" s="5" t="s">
        <v>182</v>
      </c>
      <c r="B219" s="108">
        <v>105</v>
      </c>
      <c r="C219" s="109" t="s">
        <v>156</v>
      </c>
    </row>
    <row r="220" spans="1:3">
      <c r="A220" s="5" t="s">
        <v>183</v>
      </c>
      <c r="B220" s="108">
        <v>767</v>
      </c>
      <c r="C220" s="109" t="s">
        <v>156</v>
      </c>
    </row>
    <row r="221" spans="1:3">
      <c r="A221" s="5" t="s">
        <v>184</v>
      </c>
      <c r="B221" s="108">
        <v>1954.8</v>
      </c>
      <c r="C221" s="109" t="s">
        <v>156</v>
      </c>
    </row>
    <row r="222" spans="1:3">
      <c r="A222" s="5" t="s">
        <v>185</v>
      </c>
      <c r="B222" s="108">
        <v>3.5</v>
      </c>
      <c r="C222" s="109" t="s">
        <v>156</v>
      </c>
    </row>
    <row r="223" spans="1:3">
      <c r="A223" s="5" t="s">
        <v>186</v>
      </c>
      <c r="B223" s="108">
        <v>2403</v>
      </c>
      <c r="C223" s="109" t="s">
        <v>156</v>
      </c>
    </row>
    <row r="224" spans="1:3">
      <c r="A224" s="5" t="s">
        <v>187</v>
      </c>
      <c r="B224" s="108">
        <v>1144</v>
      </c>
      <c r="C224" s="109" t="s">
        <v>156</v>
      </c>
    </row>
    <row r="225" spans="1:3">
      <c r="A225" s="5" t="s">
        <v>188</v>
      </c>
      <c r="B225" s="108">
        <v>36.68</v>
      </c>
      <c r="C225" s="109" t="s">
        <v>156</v>
      </c>
    </row>
    <row r="226" spans="1:3">
      <c r="A226" s="5" t="s">
        <v>189</v>
      </c>
      <c r="B226" s="108">
        <v>0</v>
      </c>
      <c r="C226" s="109" t="s">
        <v>156</v>
      </c>
    </row>
    <row r="227" spans="1:3">
      <c r="A227" s="5" t="s">
        <v>190</v>
      </c>
      <c r="B227" s="108">
        <v>0</v>
      </c>
      <c r="C227" s="109" t="s">
        <v>156</v>
      </c>
    </row>
    <row r="228" spans="1:3">
      <c r="A228" s="5" t="s">
        <v>191</v>
      </c>
      <c r="B228" s="108">
        <v>4691.7</v>
      </c>
      <c r="C228" s="109" t="s">
        <v>156</v>
      </c>
    </row>
    <row r="229" spans="1:3">
      <c r="A229" s="5" t="s">
        <v>192</v>
      </c>
      <c r="B229" s="108">
        <v>313.3</v>
      </c>
      <c r="C229" s="109" t="s">
        <v>156</v>
      </c>
    </row>
    <row r="230" spans="1:3">
      <c r="A230" s="5" t="s">
        <v>193</v>
      </c>
      <c r="B230" s="108">
        <v>0</v>
      </c>
      <c r="C230" s="109" t="s">
        <v>156</v>
      </c>
    </row>
    <row r="231" spans="1:3">
      <c r="A231" s="5" t="s">
        <v>194</v>
      </c>
      <c r="B231" s="108">
        <v>0</v>
      </c>
      <c r="C231" s="109" t="s">
        <v>156</v>
      </c>
    </row>
    <row r="232" spans="1:3">
      <c r="A232" s="5" t="s">
        <v>195</v>
      </c>
      <c r="B232" s="108">
        <f>0.5*B188+0.5*B190</f>
        <v>3300</v>
      </c>
      <c r="C232" s="109" t="s">
        <v>156</v>
      </c>
    </row>
    <row r="233" spans="1:3">
      <c r="A233" s="5" t="s">
        <v>196</v>
      </c>
      <c r="B233" s="108">
        <f>0.39*B186+0.61*B237</f>
        <v>10175</v>
      </c>
      <c r="C233" s="109" t="s">
        <v>156</v>
      </c>
    </row>
    <row r="234" spans="1:3">
      <c r="A234" s="5" t="s">
        <v>197</v>
      </c>
      <c r="B234" s="108">
        <f>0.46*B186+0.54*B237</f>
        <v>10350</v>
      </c>
      <c r="C234" s="109" t="s">
        <v>156</v>
      </c>
    </row>
    <row r="235" spans="1:3">
      <c r="A235" s="5" t="s">
        <v>198</v>
      </c>
      <c r="B235" s="108">
        <v>3920</v>
      </c>
      <c r="C235" s="109" t="s">
        <v>156</v>
      </c>
    </row>
    <row r="236" spans="1:3" ht="28">
      <c r="A236" s="5" t="s">
        <v>199</v>
      </c>
      <c r="B236" s="108">
        <v>7000</v>
      </c>
      <c r="C236" s="109" t="s">
        <v>200</v>
      </c>
    </row>
    <row r="237" spans="1:3">
      <c r="A237" s="5" t="s">
        <v>201</v>
      </c>
      <c r="B237" s="108">
        <v>9200</v>
      </c>
      <c r="C237" s="109" t="s">
        <v>148</v>
      </c>
    </row>
    <row r="238" spans="1:3" ht="15" thickBot="1">
      <c r="A238" s="6" t="s">
        <v>202</v>
      </c>
      <c r="B238" s="110">
        <v>6500</v>
      </c>
      <c r="C238" s="111" t="s">
        <v>148</v>
      </c>
    </row>
    <row r="239" spans="1:3">
      <c r="A239" t="s">
        <v>203</v>
      </c>
      <c r="B239" s="67"/>
      <c r="C239" s="67"/>
    </row>
    <row r="240" spans="1:3">
      <c r="A240" s="9" t="s">
        <v>204</v>
      </c>
      <c r="B240" s="67"/>
      <c r="C240" s="67"/>
    </row>
    <row r="241" spans="2:3">
      <c r="B241" s="67"/>
      <c r="C241" s="67"/>
    </row>
    <row r="242" spans="2:3">
      <c r="B242" s="67"/>
      <c r="C242" s="67"/>
    </row>
  </sheetData>
  <mergeCells count="5">
    <mergeCell ref="A17:G17"/>
    <mergeCell ref="A15:G15"/>
    <mergeCell ref="A13:G13"/>
    <mergeCell ref="A11:G11"/>
    <mergeCell ref="A24:B24"/>
  </mergeCells>
  <phoneticPr fontId="6" type="noConversion"/>
  <hyperlinks>
    <hyperlink ref="A58" r:id="rId1"/>
    <hyperlink ref="A83" r:id="rId2"/>
    <hyperlink ref="A68" r:id="rId3"/>
    <hyperlink ref="A92" r:id="rId4"/>
    <hyperlink ref="A240" r:id="rId5"/>
    <hyperlink ref="A35" r:id="rId6"/>
    <hyperlink ref="A178" r:id="rId7"/>
    <hyperlink ref="A20" r:id="rId8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GHG Inventory Overview</vt:lpstr>
      <vt:lpstr>ENERGY</vt:lpstr>
      <vt:lpstr>TRANSPORTATION - Fleet</vt:lpstr>
      <vt:lpstr>Summary Sheet</vt:lpstr>
      <vt:lpstr>Supporting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</dc:creator>
  <cp:lastModifiedBy>Dani</cp:lastModifiedBy>
  <cp:lastPrinted>2013-09-23T01:45:11Z</cp:lastPrinted>
  <dcterms:created xsi:type="dcterms:W3CDTF">2011-01-11T20:27:47Z</dcterms:created>
  <dcterms:modified xsi:type="dcterms:W3CDTF">2013-10-23T18:30:42Z</dcterms:modified>
</cp:coreProperties>
</file>